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19020" windowHeight="11640"/>
  </bookViews>
  <sheets>
    <sheet name="LBJ Company" sheetId="1" r:id="rId1"/>
    <sheet name="Desciption" sheetId="2" r:id="rId2"/>
    <sheet name="Sheet3" sheetId="3" r:id="rId3"/>
  </sheets>
  <calcPr calcId="125725"/>
</workbook>
</file>

<file path=xl/calcChain.xml><?xml version="1.0" encoding="utf-8"?>
<calcChain xmlns="http://schemas.openxmlformats.org/spreadsheetml/2006/main">
  <c r="F65" i="1"/>
  <c r="F66" s="1"/>
  <c r="D27"/>
  <c r="F25"/>
  <c r="E25"/>
  <c r="F27" s="1"/>
  <c r="D25"/>
  <c r="E27"/>
  <c r="F18"/>
  <c r="F17"/>
  <c r="G17" s="1"/>
  <c r="E17"/>
  <c r="F16"/>
  <c r="E16"/>
  <c r="D16"/>
  <c r="E15"/>
  <c r="E19"/>
  <c r="D15"/>
  <c r="D19" s="1"/>
  <c r="D14"/>
  <c r="D66"/>
  <c r="E66"/>
  <c r="G64"/>
  <c r="G63"/>
  <c r="G56"/>
  <c r="G55"/>
  <c r="G53"/>
  <c r="G52"/>
  <c r="G51"/>
  <c r="G34"/>
  <c r="D26"/>
  <c r="D28" s="1"/>
  <c r="F26"/>
  <c r="G24"/>
  <c r="G14"/>
  <c r="G7"/>
  <c r="E9"/>
  <c r="E54" s="1"/>
  <c r="F9"/>
  <c r="F54"/>
  <c r="D9"/>
  <c r="D54" s="1"/>
  <c r="G54" s="1"/>
  <c r="G57"/>
  <c r="G9"/>
  <c r="E26"/>
  <c r="E28" s="1"/>
  <c r="E29" s="1"/>
  <c r="G15"/>
  <c r="G16"/>
  <c r="F19"/>
  <c r="F46" s="1"/>
  <c r="F47" s="1"/>
  <c r="E46"/>
  <c r="E47"/>
  <c r="G65"/>
  <c r="G66"/>
  <c r="E36" l="1"/>
  <c r="G36" s="1"/>
  <c r="F36"/>
  <c r="D29"/>
  <c r="D46"/>
  <c r="G19"/>
  <c r="F28"/>
  <c r="F29" s="1"/>
  <c r="F37" s="1"/>
  <c r="G37" s="1"/>
  <c r="G27"/>
  <c r="G26"/>
  <c r="G28" l="1"/>
  <c r="G29" s="1"/>
  <c r="F38"/>
  <c r="F50" s="1"/>
  <c r="F58" s="1"/>
  <c r="F61" s="1"/>
  <c r="F68" s="1"/>
  <c r="D47"/>
  <c r="G46"/>
  <c r="G47" s="1"/>
  <c r="D35"/>
  <c r="E35"/>
  <c r="E38" s="1"/>
  <c r="E50" s="1"/>
  <c r="E58" s="1"/>
  <c r="E61" s="1"/>
  <c r="E68" s="1"/>
  <c r="G35" l="1"/>
  <c r="D38"/>
  <c r="G38" l="1"/>
  <c r="D50"/>
  <c r="D58" l="1"/>
  <c r="G50"/>
  <c r="G58" l="1"/>
  <c r="G61" s="1"/>
  <c r="G68" s="1"/>
  <c r="D61"/>
  <c r="D68" s="1"/>
</calcChain>
</file>

<file path=xl/sharedStrings.xml><?xml version="1.0" encoding="utf-8"?>
<sst xmlns="http://schemas.openxmlformats.org/spreadsheetml/2006/main" count="114" uniqueCount="94">
  <si>
    <t>SALES BUDGET:</t>
  </si>
  <si>
    <t>Budgeted unit sales</t>
  </si>
  <si>
    <t>Selling price per unit</t>
  </si>
  <si>
    <t>Total Sales</t>
  </si>
  <si>
    <t>Quarter</t>
  </si>
  <si>
    <t>SCHEDULE OF EXPECTED CASH COLLECTIONS:</t>
  </si>
  <si>
    <t>Total Cash  Collections</t>
  </si>
  <si>
    <t>MERCHANDISE PURCHASES BUDGET:</t>
  </si>
  <si>
    <t>Add desired ending inventory</t>
  </si>
  <si>
    <t>Total needs</t>
  </si>
  <si>
    <t>Less beginning inventory</t>
  </si>
  <si>
    <t>Required purchases</t>
  </si>
  <si>
    <t>Cost of purchases @ $4 per unit</t>
  </si>
  <si>
    <t>BUDGETED CASH DISBURSEMENTS FOR MERCHANDISE PURCHASES:</t>
  </si>
  <si>
    <t>Accounts payable</t>
  </si>
  <si>
    <t>June purchases</t>
  </si>
  <si>
    <t>Total cash payments</t>
  </si>
  <si>
    <t>CASH BUDGET</t>
  </si>
  <si>
    <t>Cash balance</t>
  </si>
  <si>
    <t>Add collections from customers</t>
  </si>
  <si>
    <t>Total cash available</t>
  </si>
  <si>
    <t>Less Disbursements</t>
  </si>
  <si>
    <t xml:space="preserve">   Merchandise purchases</t>
  </si>
  <si>
    <t xml:space="preserve">   Advertising </t>
  </si>
  <si>
    <t xml:space="preserve">   Rent</t>
  </si>
  <si>
    <t xml:space="preserve">   Salaries</t>
  </si>
  <si>
    <t xml:space="preserve">   Commissions</t>
  </si>
  <si>
    <t xml:space="preserve">   Utilities</t>
  </si>
  <si>
    <t xml:space="preserve">   Equipment purchases</t>
  </si>
  <si>
    <t xml:space="preserve">   Dividends paid</t>
  </si>
  <si>
    <t>Total Disbursements</t>
  </si>
  <si>
    <t xml:space="preserve">   over disbursements</t>
  </si>
  <si>
    <t>Excess (deficiency) of receipts</t>
  </si>
  <si>
    <t>Financing:</t>
  </si>
  <si>
    <t xml:space="preserve">   Borrowings</t>
  </si>
  <si>
    <t xml:space="preserve">   Repayments</t>
  </si>
  <si>
    <t xml:space="preserve">   Interest</t>
  </si>
  <si>
    <t>Total financing</t>
  </si>
  <si>
    <t>Cash balance, ending</t>
  </si>
  <si>
    <t>Variable expenses:</t>
  </si>
  <si>
    <t>Fixed expenses:</t>
  </si>
  <si>
    <t>December</t>
  </si>
  <si>
    <t>November</t>
  </si>
  <si>
    <t>October</t>
  </si>
  <si>
    <t xml:space="preserve"> </t>
  </si>
  <si>
    <t>December sales</t>
  </si>
  <si>
    <t>November sales</t>
  </si>
  <si>
    <t>October sales</t>
  </si>
  <si>
    <t>September sales</t>
  </si>
  <si>
    <t>August sales</t>
  </si>
  <si>
    <t>October purchases</t>
  </si>
  <si>
    <t>November purchases</t>
  </si>
  <si>
    <t>LBJ Company</t>
  </si>
  <si>
    <t>FOR THE THREE MONTHS ENDING DECEMBER 31</t>
  </si>
  <si>
    <t>Can you do this and I will pay but no more than $25 see the attached template. I need it by Tuesday.</t>
  </si>
  <si>
    <t>COURSE PROJECT 1 INSTRUCTIONS</t>
  </si>
  <si>
    <t>You have just been contracted as a budget consultant by LBJ Company, a distributor of bracelets to various retail outlets across the country. The company has done very little in the way of budgeting and at certain times of the year has experienced a shortage of cash.</t>
  </si>
  <si>
    <t>You have decided to prepare a cash budget for the upcoming fourth quarter in order to show management the benefits that can be gained from proper cash planning.  You have worked with accounting and other areas to gather the information assembled below.</t>
  </si>
  <si>
    <t>The company sells many styles of bracelets, but all are sold for the same $10 price.  Actual sales of bracelets for the last three months and budgeted sales for the next six months follow:</t>
  </si>
  <si>
    <t>July (actual)</t>
  </si>
  <si>
    <t>August (actual)</t>
  </si>
  <si>
    <t>September (actual)  </t>
  </si>
  <si>
    <t>40,000        </t>
  </si>
  <si>
    <t>October (budget)      </t>
  </si>
  <si>
    <t>November (budget)   </t>
  </si>
  <si>
    <t>December (budget)   </t>
  </si>
  <si>
    <t>January (budget)       </t>
  </si>
  <si>
    <t>February (budget)      </t>
  </si>
  <si>
    <t>March (budget)             </t>
  </si>
  <si>
    <t>The concentration of sales in the fourth quarter is due to the Christmas holiday. Sufficient inventory should be on hand at the end of each month to supply 40% of the bracelets sold in the following month.</t>
  </si>
  <si>
    <t> Suppliers are paid $4 for each bracelet.  Fifty-percent of a month's purchases is paid for in the month of purchase; the other 50% is paid for in the following month.  All sales are on credit with no discounts.  The company has found, however, that only 20% of a month's sales are collected in the month of sale. An additional 70% is collected in the following month, and the remaining 10% is collected in the second month following sale.  Bad debts have been negligible.</t>
  </si>
  <si>
    <t>Monthly operating expenses for the company are given below:</t>
  </si>
  <si>
    <t>Sales commissions                         4% of sales</t>
  </si>
  <si>
    <t>Advertising                                        $220,000</t>
  </si>
  <si>
    <t>Rent                                                      $20,000</t>
  </si>
  <si>
    <t>Salaries                                          $110,000</t>
  </si>
  <si>
    <t>Utilities                                              $10,000</t>
  </si>
  <si>
    <t>Insurance                                            $5,000</t>
  </si>
  <si>
    <t>Depreciation                                      $18,000</t>
  </si>
  <si>
    <t>Insurance is paid on an annual basis, in January of each year.</t>
  </si>
  <si>
    <t>The company plans to purchase $22,000 in new equipment during October and $50,000 in new equipment during November; both purchases will be for cash. The company declares dividends of $20,000 each quarter, payable in the first month of the following quarter.</t>
  </si>
  <si>
    <t> Other relevant data is given below:</t>
  </si>
  <si>
    <t>Cash balance as of September 30                       $74,000</t>
  </si>
  <si>
    <t>Inventory balance as of September 30             $112,000</t>
  </si>
  <si>
    <t>Merchandise purchases for September            $200,000</t>
  </si>
  <si>
    <t>The company maintains a minimum cash balance of at least $50,000 at the end of each month.  All borrowing is done at the beginning of a month; any repayments are made at the end of a month.</t>
  </si>
  <si>
    <t>The company has an agreement with a bank that allows the company to borrow the exact amount needed at the beginning of each month. The interest rate on these loans is 1% per month and for simplicity we will assume that interest is not compounded. At the end of the quarter, the company will pay the bank all of the accrued interest on the loan and as much of the loan as possible while still retaining at least $50,000 in cash.</t>
  </si>
  <si>
    <t>Required:</t>
  </si>
  <si>
    <t>Prepare a cash budget for the three-month period ending December 31. Include the following detailed budgets:</t>
  </si>
  <si>
    <r>
      <t>a</t>
    </r>
    <r>
      <rPr>
        <sz val="12"/>
        <color indexed="8"/>
        <rFont val="Arial"/>
        <family val="2"/>
      </rPr>
      <t>. A sales budget, by month and in total.</t>
    </r>
  </si>
  <si>
    <r>
      <t>b</t>
    </r>
    <r>
      <rPr>
        <sz val="12"/>
        <color indexed="8"/>
        <rFont val="Arial"/>
        <family val="2"/>
      </rPr>
      <t>. A schedule of expected cash collections from sales, by month and in total.</t>
    </r>
  </si>
  <si>
    <r>
      <t>c</t>
    </r>
    <r>
      <rPr>
        <sz val="12"/>
        <color indexed="8"/>
        <rFont val="Arial"/>
        <family val="2"/>
      </rPr>
      <t>. A merchandise purchases budget in units and in dollars. Show the budget by month and in total.</t>
    </r>
  </si>
  <si>
    <r>
      <t>d</t>
    </r>
    <r>
      <rPr>
        <sz val="12"/>
        <color indexed="8"/>
        <rFont val="Arial"/>
        <family val="2"/>
      </rPr>
      <t>. A schedule of expected cash disbursements for merchandise purchases, by month and in total.</t>
    </r>
  </si>
  <si>
    <t>2. A cash budget. Show the budget by month and in total. Determine any borrowing that would be needed to maintain the minimum cash balance of $50,000.</t>
  </si>
</sst>
</file>

<file path=xl/styles.xml><?xml version="1.0" encoding="utf-8"?>
<styleSheet xmlns="http://schemas.openxmlformats.org/spreadsheetml/2006/main">
  <numFmts count="2">
    <numFmt numFmtId="171" formatCode="_(* #,##0.00_);_(* \(#,##0.00\);_(* &quot;-&quot;??_);_(@_)"/>
    <numFmt numFmtId="180" formatCode="_(* #,##0_);_(* \(#,##0\);_(* &quot;-&quot;??_);_(@_)"/>
  </numFmts>
  <fonts count="15">
    <font>
      <sz val="10"/>
      <name val="Arial"/>
    </font>
    <font>
      <sz val="10"/>
      <name val="Arial"/>
      <family val="2"/>
    </font>
    <font>
      <sz val="8"/>
      <name val="Arial"/>
      <family val="2"/>
    </font>
    <font>
      <b/>
      <sz val="14"/>
      <name val="Arial"/>
      <family val="2"/>
    </font>
    <font>
      <sz val="11"/>
      <name val="Calibri"/>
      <family val="2"/>
    </font>
    <font>
      <sz val="12"/>
      <color indexed="8"/>
      <name val="Arial"/>
      <family val="2"/>
    </font>
    <font>
      <b/>
      <sz val="10"/>
      <name val="Calibri"/>
      <family val="2"/>
      <scheme val="minor"/>
    </font>
    <font>
      <sz val="10"/>
      <name val="Calibri"/>
      <family val="2"/>
      <scheme val="minor"/>
    </font>
    <font>
      <b/>
      <u/>
      <sz val="10"/>
      <name val="Calibri"/>
      <family val="2"/>
      <scheme val="minor"/>
    </font>
    <font>
      <u/>
      <sz val="10"/>
      <name val="Calibri"/>
      <family val="2"/>
      <scheme val="minor"/>
    </font>
    <font>
      <b/>
      <sz val="12"/>
      <color rgb="FF000000"/>
      <name val="Arial"/>
      <family val="2"/>
    </font>
    <font>
      <sz val="9.5"/>
      <color rgb="FF222222"/>
      <name val="Arial"/>
      <family val="2"/>
    </font>
    <font>
      <sz val="12"/>
      <color rgb="FF000000"/>
      <name val="Arial"/>
      <family val="2"/>
    </font>
    <font>
      <i/>
      <sz val="12"/>
      <color rgb="FF000000"/>
      <name val="Arial"/>
      <family val="2"/>
    </font>
    <font>
      <sz val="10.5"/>
      <color rgb="FF3D3D3D"/>
      <name val="Arial"/>
      <family val="2"/>
    </font>
  </fonts>
  <fills count="4">
    <fill>
      <patternFill patternType="none"/>
    </fill>
    <fill>
      <patternFill patternType="gray125"/>
    </fill>
    <fill>
      <patternFill patternType="solid">
        <fgColor indexed="41"/>
        <bgColor indexed="64"/>
      </patternFill>
    </fill>
    <fill>
      <patternFill patternType="solid">
        <fgColor rgb="FFFFFFFF"/>
        <bgColor indexed="64"/>
      </patternFill>
    </fill>
  </fills>
  <borders count="11">
    <border>
      <left/>
      <right/>
      <top/>
      <bottom/>
      <diagonal/>
    </border>
    <border>
      <left/>
      <right/>
      <top/>
      <bottom style="thin">
        <color indexed="64"/>
      </bottom>
      <diagonal/>
    </border>
    <border>
      <left/>
      <right/>
      <top style="thin">
        <color indexed="64"/>
      </top>
      <bottom style="double">
        <color indexed="64"/>
      </bottom>
      <diagonal/>
    </border>
    <border>
      <left/>
      <right/>
      <top style="thin">
        <color indexed="64"/>
      </top>
      <bottom style="thin">
        <color indexed="64"/>
      </bottom>
      <diagonal/>
    </border>
    <border>
      <left/>
      <right/>
      <top/>
      <bottom style="double">
        <color indexed="64"/>
      </bottom>
      <diagonal/>
    </border>
    <border>
      <left style="thin">
        <color rgb="FF000000"/>
      </left>
      <right style="medium">
        <color indexed="64"/>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medium">
        <color indexed="64"/>
      </right>
      <top/>
      <bottom style="medium">
        <color indexed="64"/>
      </bottom>
      <diagonal/>
    </border>
    <border>
      <left/>
      <right style="thin">
        <color rgb="FF000000"/>
      </right>
      <top/>
      <bottom style="medium">
        <color indexed="64"/>
      </bottom>
      <diagonal/>
    </border>
    <border>
      <left style="thin">
        <color rgb="FF000000"/>
      </left>
      <right style="medium">
        <color indexed="64"/>
      </right>
      <top/>
      <bottom style="thin">
        <color rgb="FF000000"/>
      </bottom>
      <diagonal/>
    </border>
    <border>
      <left/>
      <right style="thin">
        <color rgb="FF000000"/>
      </right>
      <top/>
      <bottom style="thin">
        <color rgb="FF000000"/>
      </bottom>
      <diagonal/>
    </border>
  </borders>
  <cellStyleXfs count="2">
    <xf numFmtId="0" fontId="0" fillId="0" borderId="0"/>
    <xf numFmtId="171" fontId="1" fillId="0" borderId="0" applyFont="0" applyFill="0" applyBorder="0" applyAlignment="0" applyProtection="0"/>
  </cellStyleXfs>
  <cellXfs count="38">
    <xf numFmtId="0" fontId="0" fillId="0" borderId="0" xfId="0"/>
    <xf numFmtId="0" fontId="6" fillId="0" borderId="0" xfId="0" applyFont="1"/>
    <xf numFmtId="0" fontId="7" fillId="0" borderId="0" xfId="0" applyFont="1"/>
    <xf numFmtId="0" fontId="7" fillId="2" borderId="1" xfId="0" applyFont="1" applyFill="1" applyBorder="1"/>
    <xf numFmtId="0" fontId="8" fillId="0" borderId="0" xfId="0" applyFont="1"/>
    <xf numFmtId="0" fontId="9" fillId="0" borderId="0" xfId="0" applyFont="1" applyAlignment="1">
      <alignment horizontal="center"/>
    </xf>
    <xf numFmtId="180" fontId="7" fillId="2" borderId="0" xfId="1" applyNumberFormat="1" applyFont="1" applyFill="1"/>
    <xf numFmtId="180" fontId="7" fillId="2" borderId="2" xfId="1" applyNumberFormat="1" applyFont="1" applyFill="1" applyBorder="1"/>
    <xf numFmtId="180" fontId="7" fillId="0" borderId="0" xfId="1" applyNumberFormat="1" applyFont="1"/>
    <xf numFmtId="180" fontId="9" fillId="0" borderId="0" xfId="1" applyNumberFormat="1" applyFont="1" applyAlignment="1">
      <alignment horizontal="center"/>
    </xf>
    <xf numFmtId="180" fontId="7" fillId="2" borderId="1" xfId="1" applyNumberFormat="1" applyFont="1" applyFill="1" applyBorder="1"/>
    <xf numFmtId="180" fontId="7" fillId="2" borderId="3" xfId="1" applyNumberFormat="1" applyFont="1" applyFill="1" applyBorder="1"/>
    <xf numFmtId="0" fontId="6" fillId="0" borderId="0" xfId="0" applyFont="1" applyAlignment="1">
      <alignment horizontal="centerContinuous" vertical="center"/>
    </xf>
    <xf numFmtId="180" fontId="6" fillId="0" borderId="0" xfId="1" applyNumberFormat="1" applyFont="1" applyAlignment="1">
      <alignment horizontal="centerContinuous" vertical="center"/>
    </xf>
    <xf numFmtId="0" fontId="7" fillId="0" borderId="0" xfId="0" applyFont="1" applyAlignment="1">
      <alignment vertical="center"/>
    </xf>
    <xf numFmtId="0" fontId="7" fillId="0" borderId="0" xfId="0" applyFont="1" applyAlignment="1"/>
    <xf numFmtId="180" fontId="7" fillId="0" borderId="0" xfId="1" applyNumberFormat="1" applyFont="1" applyFill="1"/>
    <xf numFmtId="180" fontId="7" fillId="2" borderId="4" xfId="1" applyNumberFormat="1" applyFont="1" applyFill="1" applyBorder="1"/>
    <xf numFmtId="0" fontId="6" fillId="0" borderId="0" xfId="0" applyFont="1" applyAlignment="1"/>
    <xf numFmtId="0" fontId="3" fillId="0" borderId="0" xfId="0" applyFont="1"/>
    <xf numFmtId="180" fontId="7" fillId="0" borderId="0" xfId="0" applyNumberFormat="1" applyFont="1"/>
    <xf numFmtId="0" fontId="7" fillId="2" borderId="1" xfId="0" applyFont="1" applyFill="1" applyBorder="1" applyAlignment="1">
      <alignment horizontal="left"/>
    </xf>
    <xf numFmtId="0" fontId="10" fillId="0" borderId="0" xfId="0" applyFont="1"/>
    <xf numFmtId="0" fontId="4" fillId="0" borderId="0" xfId="0" applyFont="1"/>
    <xf numFmtId="0" fontId="11" fillId="0" borderId="0" xfId="0" applyFont="1"/>
    <xf numFmtId="0" fontId="12" fillId="0" borderId="0" xfId="0" applyFont="1"/>
    <xf numFmtId="0" fontId="12" fillId="3" borderId="5" xfId="0" applyFont="1" applyFill="1" applyBorder="1" applyAlignment="1">
      <alignment vertical="top" wrapText="1"/>
    </xf>
    <xf numFmtId="3" fontId="12" fillId="3" borderId="6" xfId="0" applyNumberFormat="1" applyFont="1" applyFill="1" applyBorder="1" applyAlignment="1">
      <alignment vertical="top" wrapText="1"/>
    </xf>
    <xf numFmtId="0" fontId="12" fillId="3" borderId="7" xfId="0" applyFont="1" applyFill="1" applyBorder="1" applyAlignment="1">
      <alignment vertical="top" wrapText="1"/>
    </xf>
    <xf numFmtId="3" fontId="12" fillId="3" borderId="8" xfId="0" applyNumberFormat="1" applyFont="1" applyFill="1" applyBorder="1" applyAlignment="1">
      <alignment vertical="top" wrapText="1"/>
    </xf>
    <xf numFmtId="0" fontId="12" fillId="3" borderId="8" xfId="0" applyFont="1" applyFill="1" applyBorder="1" applyAlignment="1">
      <alignment vertical="top" wrapText="1"/>
    </xf>
    <xf numFmtId="0" fontId="12" fillId="3" borderId="9" xfId="0" applyFont="1" applyFill="1" applyBorder="1" applyAlignment="1">
      <alignment vertical="top" wrapText="1"/>
    </xf>
    <xf numFmtId="3" fontId="12" fillId="3" borderId="10" xfId="0" applyNumberFormat="1" applyFont="1" applyFill="1" applyBorder="1" applyAlignment="1">
      <alignment vertical="top" wrapText="1"/>
    </xf>
    <xf numFmtId="0" fontId="13" fillId="0" borderId="0" xfId="0" applyFont="1"/>
    <xf numFmtId="0" fontId="12" fillId="0" borderId="0" xfId="0" applyFont="1" applyAlignment="1">
      <alignment horizontal="left" indent="1"/>
    </xf>
    <xf numFmtId="0" fontId="13" fillId="0" borderId="0" xfId="0" applyFont="1" applyAlignment="1">
      <alignment horizontal="left" indent="1"/>
    </xf>
    <xf numFmtId="0" fontId="13" fillId="0" borderId="0" xfId="0" applyFont="1" applyAlignment="1">
      <alignment horizontal="left" indent="2"/>
    </xf>
    <xf numFmtId="0" fontId="14" fillId="0" borderId="0" xfId="0" applyFont="1"/>
  </cellXfs>
  <cellStyles count="2">
    <cellStyle name="Comma" xfId="1" builtinId="3"/>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J71"/>
  <sheetViews>
    <sheetView tabSelected="1" topLeftCell="A37" zoomScale="125" workbookViewId="0">
      <selection activeCell="I40" sqref="I40"/>
    </sheetView>
  </sheetViews>
  <sheetFormatPr defaultRowHeight="12.75"/>
  <cols>
    <col min="1" max="1" width="12" style="2" customWidth="1"/>
    <col min="2" max="3" width="9.140625" style="2"/>
    <col min="4" max="4" width="9.85546875" style="2" bestFit="1" customWidth="1"/>
    <col min="5" max="7" width="10.28515625" style="2" bestFit="1" customWidth="1"/>
    <col min="8" max="9" width="9.140625" style="2"/>
    <col min="10" max="10" width="10.28515625" style="2" bestFit="1" customWidth="1"/>
    <col min="11" max="16384" width="9.140625" style="2"/>
  </cols>
  <sheetData>
    <row r="1" spans="1:7" ht="24.75" customHeight="1">
      <c r="A1" s="19"/>
    </row>
    <row r="2" spans="1:7" ht="21" customHeight="1">
      <c r="A2" s="1"/>
      <c r="E2" s="21" t="s">
        <v>52</v>
      </c>
      <c r="F2" s="3"/>
    </row>
    <row r="5" spans="1:7">
      <c r="A5" s="4" t="s">
        <v>0</v>
      </c>
      <c r="B5" s="4"/>
    </row>
    <row r="6" spans="1:7">
      <c r="D6" s="5" t="s">
        <v>43</v>
      </c>
      <c r="E6" s="5" t="s">
        <v>42</v>
      </c>
      <c r="F6" s="5" t="s">
        <v>41</v>
      </c>
      <c r="G6" s="5" t="s">
        <v>4</v>
      </c>
    </row>
    <row r="7" spans="1:7">
      <c r="A7" s="2" t="s">
        <v>1</v>
      </c>
      <c r="D7" s="6">
        <v>70000</v>
      </c>
      <c r="E7" s="6">
        <v>110000</v>
      </c>
      <c r="F7" s="6">
        <v>60000</v>
      </c>
      <c r="G7" s="6">
        <f>SUM(D7:F7)</f>
        <v>240000</v>
      </c>
    </row>
    <row r="8" spans="1:7">
      <c r="A8" s="2" t="s">
        <v>2</v>
      </c>
      <c r="D8" s="6">
        <v>10</v>
      </c>
      <c r="E8" s="6">
        <v>10</v>
      </c>
      <c r="F8" s="6">
        <v>10</v>
      </c>
      <c r="G8" s="6">
        <v>10</v>
      </c>
    </row>
    <row r="9" spans="1:7" ht="13.5" thickBot="1">
      <c r="A9" s="2" t="s">
        <v>3</v>
      </c>
      <c r="D9" s="7">
        <f>D8*D7</f>
        <v>700000</v>
      </c>
      <c r="E9" s="7">
        <f>E8*E7</f>
        <v>1100000</v>
      </c>
      <c r="F9" s="7">
        <f>F8*F7</f>
        <v>600000</v>
      </c>
      <c r="G9" s="7">
        <f>SUM(D9:F9)</f>
        <v>2400000</v>
      </c>
    </row>
    <row r="10" spans="1:7" ht="13.5" thickTop="1"/>
    <row r="12" spans="1:7">
      <c r="A12" s="4" t="s">
        <v>5</v>
      </c>
      <c r="B12" s="4"/>
      <c r="C12" s="4"/>
      <c r="D12" s="4"/>
      <c r="E12" s="4"/>
    </row>
    <row r="13" spans="1:7">
      <c r="D13" s="5" t="s">
        <v>43</v>
      </c>
      <c r="E13" s="5" t="s">
        <v>42</v>
      </c>
      <c r="F13" s="5" t="s">
        <v>41</v>
      </c>
      <c r="G13" s="5" t="s">
        <v>4</v>
      </c>
    </row>
    <row r="14" spans="1:7">
      <c r="A14" s="2" t="s">
        <v>49</v>
      </c>
      <c r="D14" s="6">
        <f>26000*10*10%</f>
        <v>26000</v>
      </c>
      <c r="E14" s="6"/>
      <c r="F14" s="6"/>
      <c r="G14" s="6">
        <f>SUM(D14:F14)</f>
        <v>26000</v>
      </c>
    </row>
    <row r="15" spans="1:7">
      <c r="A15" s="2" t="s">
        <v>48</v>
      </c>
      <c r="D15" s="6">
        <f>40000*10*70%</f>
        <v>280000</v>
      </c>
      <c r="E15" s="6">
        <f>40000*10*10%</f>
        <v>40000</v>
      </c>
      <c r="F15" s="6"/>
      <c r="G15" s="6">
        <f>SUM(D15:F15)</f>
        <v>320000</v>
      </c>
    </row>
    <row r="16" spans="1:7">
      <c r="A16" s="2" t="s">
        <v>47</v>
      </c>
      <c r="D16" s="6">
        <f>70000*10*20%</f>
        <v>140000</v>
      </c>
      <c r="E16" s="6">
        <f>70000*10*70%</f>
        <v>489999.99999999994</v>
      </c>
      <c r="F16" s="6">
        <f>70000*10*10%</f>
        <v>70000</v>
      </c>
      <c r="G16" s="6">
        <f>SUM(D16:F16)</f>
        <v>700000</v>
      </c>
    </row>
    <row r="17" spans="1:10">
      <c r="A17" s="2" t="s">
        <v>46</v>
      </c>
      <c r="D17" s="6"/>
      <c r="E17" s="6">
        <f>110000*10*20%</f>
        <v>220000</v>
      </c>
      <c r="F17" s="6">
        <f>110000*10*70%</f>
        <v>770000</v>
      </c>
      <c r="G17" s="6">
        <f>E17+F17</f>
        <v>990000</v>
      </c>
    </row>
    <row r="18" spans="1:10">
      <c r="A18" s="2" t="s">
        <v>45</v>
      </c>
      <c r="D18" s="6"/>
      <c r="E18" s="6"/>
      <c r="F18" s="6">
        <f>60000*10*20%</f>
        <v>120000</v>
      </c>
      <c r="G18" s="6">
        <v>120000</v>
      </c>
    </row>
    <row r="19" spans="1:10" ht="13.5" thickBot="1">
      <c r="A19" s="2" t="s">
        <v>6</v>
      </c>
      <c r="D19" s="7">
        <f>SUM(D14:D18)</f>
        <v>446000</v>
      </c>
      <c r="E19" s="7">
        <f>SUM(E15:E18)</f>
        <v>750000</v>
      </c>
      <c r="F19" s="7">
        <f>SUM(F16:F18)</f>
        <v>960000</v>
      </c>
      <c r="G19" s="7">
        <f>SUM(D19:F19)</f>
        <v>2156000</v>
      </c>
    </row>
    <row r="20" spans="1:10" ht="13.5" thickTop="1">
      <c r="D20" s="8"/>
      <c r="E20" s="8"/>
      <c r="F20" s="8"/>
      <c r="G20" s="8"/>
    </row>
    <row r="21" spans="1:10">
      <c r="C21" s="2" t="s">
        <v>44</v>
      </c>
      <c r="D21" s="8"/>
      <c r="E21" s="8"/>
      <c r="F21" s="8"/>
      <c r="G21" s="8"/>
    </row>
    <row r="22" spans="1:10">
      <c r="A22" s="4" t="s">
        <v>7</v>
      </c>
      <c r="D22" s="8"/>
      <c r="E22" s="8"/>
      <c r="F22" s="8"/>
      <c r="G22" s="8"/>
    </row>
    <row r="23" spans="1:10">
      <c r="D23" s="5" t="s">
        <v>43</v>
      </c>
      <c r="E23" s="5" t="s">
        <v>42</v>
      </c>
      <c r="F23" s="5" t="s">
        <v>41</v>
      </c>
      <c r="G23" s="9" t="s">
        <v>4</v>
      </c>
    </row>
    <row r="24" spans="1:10">
      <c r="A24" s="2" t="s">
        <v>1</v>
      </c>
      <c r="D24" s="6">
        <v>70000</v>
      </c>
      <c r="E24" s="6">
        <v>110000</v>
      </c>
      <c r="F24" s="6">
        <v>60000</v>
      </c>
      <c r="G24" s="6">
        <f>SUM(D24:F24)</f>
        <v>240000</v>
      </c>
    </row>
    <row r="25" spans="1:10">
      <c r="A25" s="2" t="s">
        <v>8</v>
      </c>
      <c r="D25" s="10">
        <f>E24*40%</f>
        <v>44000</v>
      </c>
      <c r="E25" s="10">
        <f>F24*40%</f>
        <v>24000</v>
      </c>
      <c r="F25" s="10">
        <f>30000*40%</f>
        <v>12000</v>
      </c>
      <c r="G25" s="10">
        <v>72000</v>
      </c>
    </row>
    <row r="26" spans="1:10">
      <c r="A26" s="2" t="s">
        <v>9</v>
      </c>
      <c r="D26" s="6">
        <f>SUM(D24:D25)</f>
        <v>114000</v>
      </c>
      <c r="E26" s="6">
        <f>SUM(E24:E25)</f>
        <v>134000</v>
      </c>
      <c r="F26" s="6">
        <f>SUM(F24:F25)</f>
        <v>72000</v>
      </c>
      <c r="G26" s="6">
        <f>SUM(D26:F26)</f>
        <v>320000</v>
      </c>
    </row>
    <row r="27" spans="1:10">
      <c r="A27" s="2" t="s">
        <v>10</v>
      </c>
      <c r="D27" s="10">
        <f>-D24*40%</f>
        <v>-28000</v>
      </c>
      <c r="E27" s="10">
        <f>-D25</f>
        <v>-44000</v>
      </c>
      <c r="F27" s="10">
        <f>-E25</f>
        <v>-24000</v>
      </c>
      <c r="G27" s="10">
        <f>SUM(D27:F27)</f>
        <v>-96000</v>
      </c>
    </row>
    <row r="28" spans="1:10">
      <c r="A28" s="2" t="s">
        <v>11</v>
      </c>
      <c r="D28" s="11">
        <f>SUM(D26:D27)</f>
        <v>86000</v>
      </c>
      <c r="E28" s="11">
        <f>SUM(E26:E27)</f>
        <v>90000</v>
      </c>
      <c r="F28" s="11">
        <f>SUM(F26:F27)</f>
        <v>48000</v>
      </c>
      <c r="G28" s="11">
        <f>SUM(D28:F28)</f>
        <v>224000</v>
      </c>
    </row>
    <row r="29" spans="1:10" ht="13.5" thickBot="1">
      <c r="A29" s="2" t="s">
        <v>12</v>
      </c>
      <c r="D29" s="7">
        <f>D28*4</f>
        <v>344000</v>
      </c>
      <c r="E29" s="7">
        <f>E28*4</f>
        <v>360000</v>
      </c>
      <c r="F29" s="7">
        <f>F28*4</f>
        <v>192000</v>
      </c>
      <c r="G29" s="7">
        <f>G28*4</f>
        <v>896000</v>
      </c>
    </row>
    <row r="30" spans="1:10" ht="13.5" thickTop="1">
      <c r="D30" s="8"/>
      <c r="E30" s="8"/>
      <c r="F30" s="8"/>
      <c r="G30" s="8"/>
    </row>
    <row r="31" spans="1:10">
      <c r="D31" s="8"/>
      <c r="E31" s="8"/>
      <c r="F31" s="8" t="s">
        <v>44</v>
      </c>
      <c r="G31" s="8"/>
      <c r="J31" s="20"/>
    </row>
    <row r="32" spans="1:10">
      <c r="A32" s="4" t="s">
        <v>13</v>
      </c>
      <c r="D32" s="8"/>
      <c r="E32" s="8"/>
      <c r="F32" s="8"/>
      <c r="G32" s="8"/>
    </row>
    <row r="33" spans="1:7">
      <c r="D33" s="5" t="s">
        <v>43</v>
      </c>
      <c r="E33" s="5" t="s">
        <v>42</v>
      </c>
      <c r="F33" s="5" t="s">
        <v>41</v>
      </c>
      <c r="G33" s="9" t="s">
        <v>4</v>
      </c>
    </row>
    <row r="34" spans="1:7">
      <c r="A34" s="2" t="s">
        <v>14</v>
      </c>
      <c r="D34" s="6">
        <v>100000</v>
      </c>
      <c r="E34" s="6"/>
      <c r="F34" s="6"/>
      <c r="G34" s="6">
        <f>SUM(D34:F34)</f>
        <v>100000</v>
      </c>
    </row>
    <row r="35" spans="1:7">
      <c r="A35" s="2" t="s">
        <v>50</v>
      </c>
      <c r="D35" s="6">
        <f>D29*50%</f>
        <v>172000</v>
      </c>
      <c r="E35" s="6">
        <f>D29*50%</f>
        <v>172000</v>
      </c>
      <c r="F35" s="6"/>
      <c r="G35" s="6">
        <f>SUM(D35:F35)</f>
        <v>344000</v>
      </c>
    </row>
    <row r="36" spans="1:7">
      <c r="A36" s="2" t="s">
        <v>51</v>
      </c>
      <c r="D36" s="6"/>
      <c r="E36" s="6">
        <f>E29*50%</f>
        <v>180000</v>
      </c>
      <c r="F36" s="6">
        <f>E29*50%</f>
        <v>180000</v>
      </c>
      <c r="G36" s="6">
        <f>SUM(D36:F36)</f>
        <v>360000</v>
      </c>
    </row>
    <row r="37" spans="1:7">
      <c r="A37" s="2" t="s">
        <v>15</v>
      </c>
      <c r="D37" s="6"/>
      <c r="E37" s="6"/>
      <c r="F37" s="6">
        <f>F29*50%</f>
        <v>96000</v>
      </c>
      <c r="G37" s="6">
        <f>SUM(D37:F37)</f>
        <v>96000</v>
      </c>
    </row>
    <row r="38" spans="1:7" ht="13.5" thickBot="1">
      <c r="A38" s="2" t="s">
        <v>16</v>
      </c>
      <c r="D38" s="7">
        <f>SUM(D34:D37)</f>
        <v>272000</v>
      </c>
      <c r="E38" s="7">
        <f>SUM(E35:E37)</f>
        <v>352000</v>
      </c>
      <c r="F38" s="7">
        <f>SUM(F35:F37)</f>
        <v>276000</v>
      </c>
      <c r="G38" s="7">
        <f>SUM(D38:F38)</f>
        <v>900000</v>
      </c>
    </row>
    <row r="39" spans="1:7" ht="13.5" thickTop="1">
      <c r="D39" s="8"/>
      <c r="E39" s="8"/>
      <c r="F39" s="8"/>
      <c r="G39" s="8"/>
    </row>
    <row r="40" spans="1:7">
      <c r="D40" s="8"/>
      <c r="E40" s="8"/>
      <c r="F40" s="8"/>
      <c r="G40" s="8"/>
    </row>
    <row r="41" spans="1:7">
      <c r="A41" s="12" t="s">
        <v>52</v>
      </c>
      <c r="B41" s="12"/>
      <c r="C41" s="12"/>
      <c r="D41" s="13"/>
      <c r="E41" s="13"/>
      <c r="F41" s="13"/>
      <c r="G41" s="13"/>
    </row>
    <row r="42" spans="1:7">
      <c r="A42" s="12" t="s">
        <v>17</v>
      </c>
      <c r="B42" s="12"/>
      <c r="C42" s="12"/>
      <c r="D42" s="13"/>
      <c r="E42" s="13"/>
      <c r="F42" s="13"/>
      <c r="G42" s="13"/>
    </row>
    <row r="43" spans="1:7">
      <c r="A43" s="12" t="s">
        <v>53</v>
      </c>
      <c r="B43" s="12"/>
      <c r="C43" s="12"/>
      <c r="D43" s="13"/>
      <c r="E43" s="13"/>
      <c r="F43" s="13"/>
      <c r="G43" s="13"/>
    </row>
    <row r="44" spans="1:7">
      <c r="D44" s="5" t="s">
        <v>43</v>
      </c>
      <c r="E44" s="5" t="s">
        <v>42</v>
      </c>
      <c r="F44" s="5" t="s">
        <v>41</v>
      </c>
      <c r="G44" s="9" t="s">
        <v>4</v>
      </c>
    </row>
    <row r="45" spans="1:7">
      <c r="A45" s="14" t="s">
        <v>18</v>
      </c>
      <c r="D45" s="6">
        <v>74000</v>
      </c>
      <c r="E45" s="6">
        <v>50000</v>
      </c>
      <c r="F45" s="6">
        <v>50000</v>
      </c>
      <c r="G45" s="6">
        <v>74000</v>
      </c>
    </row>
    <row r="46" spans="1:7">
      <c r="A46" s="14" t="s">
        <v>19</v>
      </c>
      <c r="D46" s="6">
        <f>D19</f>
        <v>446000</v>
      </c>
      <c r="E46" s="6">
        <f>E19</f>
        <v>750000</v>
      </c>
      <c r="F46" s="6">
        <f>F19</f>
        <v>960000</v>
      </c>
      <c r="G46" s="6">
        <f>SUM(D46:F46)</f>
        <v>2156000</v>
      </c>
    </row>
    <row r="47" spans="1:7">
      <c r="A47" s="15" t="s">
        <v>20</v>
      </c>
      <c r="D47" s="11">
        <f>SUM(D45:D46)</f>
        <v>520000</v>
      </c>
      <c r="E47" s="11">
        <f>SUM(E45:E46)</f>
        <v>800000</v>
      </c>
      <c r="F47" s="11">
        <f>SUM(F45:F46)</f>
        <v>1010000</v>
      </c>
      <c r="G47" s="11">
        <f>SUM(G45:G46)</f>
        <v>2230000</v>
      </c>
    </row>
    <row r="48" spans="1:7">
      <c r="A48" s="15"/>
      <c r="D48" s="16"/>
      <c r="E48" s="16"/>
      <c r="F48" s="16"/>
      <c r="G48" s="16"/>
    </row>
    <row r="49" spans="1:10">
      <c r="A49" s="15" t="s">
        <v>21</v>
      </c>
      <c r="D49" s="6"/>
      <c r="E49" s="6"/>
      <c r="F49" s="6"/>
      <c r="G49" s="6"/>
    </row>
    <row r="50" spans="1:10">
      <c r="A50" s="15" t="s">
        <v>22</v>
      </c>
      <c r="D50" s="6">
        <f>D38</f>
        <v>272000</v>
      </c>
      <c r="E50" s="6">
        <f>E38</f>
        <v>352000</v>
      </c>
      <c r="F50" s="6">
        <f>F38</f>
        <v>276000</v>
      </c>
      <c r="G50" s="6">
        <f t="shared" ref="G50:G58" si="0">SUM(D50:F50)</f>
        <v>900000</v>
      </c>
    </row>
    <row r="51" spans="1:10">
      <c r="A51" s="15" t="s">
        <v>23</v>
      </c>
      <c r="D51" s="6">
        <v>220000</v>
      </c>
      <c r="E51" s="6">
        <v>220000</v>
      </c>
      <c r="F51" s="6">
        <v>220000</v>
      </c>
      <c r="G51" s="6">
        <f t="shared" si="0"/>
        <v>660000</v>
      </c>
    </row>
    <row r="52" spans="1:10">
      <c r="A52" s="15" t="s">
        <v>24</v>
      </c>
      <c r="D52" s="6">
        <v>20000</v>
      </c>
      <c r="E52" s="6">
        <v>20000</v>
      </c>
      <c r="F52" s="6">
        <v>20000</v>
      </c>
      <c r="G52" s="6">
        <f t="shared" si="0"/>
        <v>60000</v>
      </c>
    </row>
    <row r="53" spans="1:10">
      <c r="A53" s="15" t="s">
        <v>25</v>
      </c>
      <c r="D53" s="6">
        <v>110000</v>
      </c>
      <c r="E53" s="6">
        <v>110000</v>
      </c>
      <c r="F53" s="6">
        <v>110000</v>
      </c>
      <c r="G53" s="6">
        <f t="shared" si="0"/>
        <v>330000</v>
      </c>
    </row>
    <row r="54" spans="1:10">
      <c r="A54" s="15" t="s">
        <v>26</v>
      </c>
      <c r="D54" s="6">
        <f>D9*4%</f>
        <v>28000</v>
      </c>
      <c r="E54" s="6">
        <f>E9*4%</f>
        <v>44000</v>
      </c>
      <c r="F54" s="6">
        <f>F9*4%</f>
        <v>24000</v>
      </c>
      <c r="G54" s="6">
        <f t="shared" si="0"/>
        <v>96000</v>
      </c>
    </row>
    <row r="55" spans="1:10">
      <c r="A55" s="15" t="s">
        <v>27</v>
      </c>
      <c r="D55" s="6">
        <v>10000</v>
      </c>
      <c r="E55" s="6">
        <v>10000</v>
      </c>
      <c r="F55" s="6">
        <v>10000</v>
      </c>
      <c r="G55" s="6">
        <f t="shared" si="0"/>
        <v>30000</v>
      </c>
    </row>
    <row r="56" spans="1:10">
      <c r="A56" s="15" t="s">
        <v>28</v>
      </c>
      <c r="D56" s="6">
        <v>22000</v>
      </c>
      <c r="E56" s="6">
        <v>50000</v>
      </c>
      <c r="F56" s="6"/>
      <c r="G56" s="6">
        <f t="shared" si="0"/>
        <v>72000</v>
      </c>
    </row>
    <row r="57" spans="1:10">
      <c r="A57" s="15" t="s">
        <v>29</v>
      </c>
      <c r="D57" s="6">
        <v>20000</v>
      </c>
      <c r="E57" s="6"/>
      <c r="F57" s="6"/>
      <c r="G57" s="6">
        <f t="shared" si="0"/>
        <v>20000</v>
      </c>
    </row>
    <row r="58" spans="1:10">
      <c r="A58" s="15" t="s">
        <v>30</v>
      </c>
      <c r="D58" s="11">
        <f>SUM(D50:D57)</f>
        <v>702000</v>
      </c>
      <c r="E58" s="11">
        <f>SUM(E50:E57)</f>
        <v>806000</v>
      </c>
      <c r="F58" s="11">
        <f>SUM(F50:F57)</f>
        <v>660000</v>
      </c>
      <c r="G58" s="11">
        <f t="shared" si="0"/>
        <v>2168000</v>
      </c>
    </row>
    <row r="59" spans="1:10">
      <c r="A59" s="15"/>
      <c r="D59" s="16"/>
      <c r="E59" s="16"/>
      <c r="F59" s="16"/>
      <c r="G59" s="16"/>
    </row>
    <row r="60" spans="1:10">
      <c r="A60" s="15" t="s">
        <v>32</v>
      </c>
      <c r="D60" s="16"/>
      <c r="E60" s="16"/>
      <c r="F60" s="16"/>
      <c r="G60" s="16"/>
    </row>
    <row r="61" spans="1:10">
      <c r="A61" s="15" t="s">
        <v>31</v>
      </c>
      <c r="D61" s="10">
        <f>D47-D58</f>
        <v>-182000</v>
      </c>
      <c r="E61" s="10">
        <f>E47-E58</f>
        <v>-6000</v>
      </c>
      <c r="F61" s="10">
        <f>F47-F58</f>
        <v>350000</v>
      </c>
      <c r="G61" s="10">
        <f>G47-G58</f>
        <v>62000</v>
      </c>
    </row>
    <row r="62" spans="1:10">
      <c r="A62" s="15" t="s">
        <v>33</v>
      </c>
      <c r="D62" s="6"/>
      <c r="E62" s="6"/>
      <c r="F62" s="6"/>
      <c r="G62" s="6"/>
    </row>
    <row r="63" spans="1:10">
      <c r="A63" s="15" t="s">
        <v>34</v>
      </c>
      <c r="D63" s="6">
        <v>232000</v>
      </c>
      <c r="E63" s="6">
        <v>56000</v>
      </c>
      <c r="F63" s="6"/>
      <c r="G63" s="6">
        <f>SUM(D63:F63)</f>
        <v>288000</v>
      </c>
      <c r="J63" s="20"/>
    </row>
    <row r="64" spans="1:10">
      <c r="A64" s="15" t="s">
        <v>35</v>
      </c>
      <c r="D64" s="6"/>
      <c r="E64" s="6"/>
      <c r="F64" s="6">
        <v>-288000</v>
      </c>
      <c r="G64" s="6">
        <f>SUM(F64)</f>
        <v>-288000</v>
      </c>
      <c r="J64" s="20"/>
    </row>
    <row r="65" spans="1:10">
      <c r="A65" s="15" t="s">
        <v>36</v>
      </c>
      <c r="D65" s="6"/>
      <c r="E65" s="6"/>
      <c r="F65" s="6">
        <f>-((D63*1%*3)+(E63*1%*2))</f>
        <v>-8080</v>
      </c>
      <c r="G65" s="6">
        <f>F65</f>
        <v>-8080</v>
      </c>
    </row>
    <row r="66" spans="1:10">
      <c r="A66" s="15" t="s">
        <v>37</v>
      </c>
      <c r="D66" s="11">
        <f>SUM(D63:D65)</f>
        <v>232000</v>
      </c>
      <c r="E66" s="11">
        <f>SUM(E63:E65)</f>
        <v>56000</v>
      </c>
      <c r="F66" s="11">
        <f>SUM(F63:F65)</f>
        <v>-296080</v>
      </c>
      <c r="G66" s="11">
        <f>SUM(G63:G65)</f>
        <v>-8080</v>
      </c>
    </row>
    <row r="67" spans="1:10">
      <c r="D67" s="16"/>
      <c r="E67" s="16"/>
      <c r="F67" s="16"/>
      <c r="G67" s="16"/>
    </row>
    <row r="68" spans="1:10" ht="13.5" thickBot="1">
      <c r="A68" s="2" t="s">
        <v>38</v>
      </c>
      <c r="D68" s="17">
        <f>D61+D66</f>
        <v>50000</v>
      </c>
      <c r="E68" s="17">
        <f>E61+E66</f>
        <v>50000</v>
      </c>
      <c r="F68" s="17">
        <f>F61+F66</f>
        <v>53920</v>
      </c>
      <c r="G68" s="17">
        <f>G61+G66</f>
        <v>53920</v>
      </c>
      <c r="J68" s="20"/>
    </row>
    <row r="69" spans="1:10" ht="13.5" thickTop="1">
      <c r="D69" s="8"/>
      <c r="E69" s="8"/>
      <c r="F69" s="8"/>
      <c r="G69" s="8"/>
    </row>
    <row r="70" spans="1:10">
      <c r="D70" s="8"/>
      <c r="E70" s="8"/>
      <c r="F70" s="8"/>
      <c r="G70" s="8"/>
    </row>
    <row r="71" spans="1:10">
      <c r="A71" s="18"/>
    </row>
  </sheetData>
  <phoneticPr fontId="2" type="noConversion"/>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dimension ref="A1:B48"/>
  <sheetViews>
    <sheetView topLeftCell="A4" workbookViewId="0">
      <selection activeCell="K28" sqref="K28"/>
    </sheetView>
  </sheetViews>
  <sheetFormatPr defaultRowHeight="12.75"/>
  <cols>
    <col min="1" max="1" width="28.7109375" customWidth="1"/>
    <col min="2" max="2" width="19.140625" customWidth="1"/>
  </cols>
  <sheetData>
    <row r="1" spans="1:2" ht="15.75">
      <c r="A1" s="22" t="s">
        <v>54</v>
      </c>
    </row>
    <row r="2" spans="1:2">
      <c r="A2" s="24"/>
    </row>
    <row r="3" spans="1:2">
      <c r="A3" s="24"/>
    </row>
    <row r="4" spans="1:2">
      <c r="A4" s="24"/>
    </row>
    <row r="5" spans="1:2" ht="15.75">
      <c r="A5" s="22" t="s">
        <v>55</v>
      </c>
    </row>
    <row r="6" spans="1:2" ht="15">
      <c r="A6" s="25" t="s">
        <v>56</v>
      </c>
    </row>
    <row r="7" spans="1:2" ht="15">
      <c r="A7" s="25" t="s">
        <v>57</v>
      </c>
    </row>
    <row r="8" spans="1:2" ht="15">
      <c r="A8" s="25" t="s">
        <v>58</v>
      </c>
    </row>
    <row r="9" spans="1:2" ht="15.75" thickBot="1">
      <c r="A9" s="26" t="s">
        <v>59</v>
      </c>
      <c r="B9" s="27">
        <v>20000</v>
      </c>
    </row>
    <row r="10" spans="1:2" ht="15.75" thickBot="1">
      <c r="A10" s="28" t="s">
        <v>60</v>
      </c>
      <c r="B10" s="29">
        <v>26000</v>
      </c>
    </row>
    <row r="11" spans="1:2" ht="15.75" thickBot="1">
      <c r="A11" s="28" t="s">
        <v>61</v>
      </c>
      <c r="B11" s="30" t="s">
        <v>62</v>
      </c>
    </row>
    <row r="12" spans="1:2" ht="15.75" thickBot="1">
      <c r="A12" s="28" t="s">
        <v>63</v>
      </c>
      <c r="B12" s="29">
        <v>70000</v>
      </c>
    </row>
    <row r="13" spans="1:2" ht="15.75" thickBot="1">
      <c r="A13" s="28" t="s">
        <v>64</v>
      </c>
      <c r="B13" s="29">
        <v>110000</v>
      </c>
    </row>
    <row r="14" spans="1:2" ht="15.75" thickBot="1">
      <c r="A14" s="28" t="s">
        <v>65</v>
      </c>
      <c r="B14" s="29">
        <v>60000</v>
      </c>
    </row>
    <row r="15" spans="1:2" ht="15.75" thickBot="1">
      <c r="A15" s="28" t="s">
        <v>66</v>
      </c>
      <c r="B15" s="29">
        <v>30000</v>
      </c>
    </row>
    <row r="16" spans="1:2" ht="15.75" thickBot="1">
      <c r="A16" s="28" t="s">
        <v>67</v>
      </c>
      <c r="B16" s="29">
        <v>28000</v>
      </c>
    </row>
    <row r="17" spans="1:2" ht="15">
      <c r="A17" s="31" t="s">
        <v>68</v>
      </c>
      <c r="B17" s="32">
        <v>25000</v>
      </c>
    </row>
    <row r="18" spans="1:2" ht="15">
      <c r="A18" s="25"/>
    </row>
    <row r="19" spans="1:2" ht="15">
      <c r="A19" s="25" t="s">
        <v>69</v>
      </c>
    </row>
    <row r="20" spans="1:2" ht="15">
      <c r="A20" s="25" t="s">
        <v>70</v>
      </c>
    </row>
    <row r="21" spans="1:2" ht="15">
      <c r="A21" s="25" t="s">
        <v>71</v>
      </c>
    </row>
    <row r="22" spans="1:2" ht="15">
      <c r="A22" s="25" t="s">
        <v>39</v>
      </c>
    </row>
    <row r="23" spans="1:2" ht="15">
      <c r="A23" s="25" t="s">
        <v>72</v>
      </c>
    </row>
    <row r="24" spans="1:2" ht="15">
      <c r="A24" s="25" t="s">
        <v>40</v>
      </c>
    </row>
    <row r="25" spans="1:2" ht="15">
      <c r="A25" s="25" t="s">
        <v>73</v>
      </c>
    </row>
    <row r="26" spans="1:2" ht="15">
      <c r="A26" s="25" t="s">
        <v>74</v>
      </c>
    </row>
    <row r="27" spans="1:2" ht="15">
      <c r="A27" s="25" t="s">
        <v>75</v>
      </c>
    </row>
    <row r="28" spans="1:2" ht="15">
      <c r="A28" s="25" t="s">
        <v>76</v>
      </c>
    </row>
    <row r="29" spans="1:2" ht="15">
      <c r="A29" s="25" t="s">
        <v>77</v>
      </c>
    </row>
    <row r="30" spans="1:2" ht="15">
      <c r="A30" s="25" t="s">
        <v>78</v>
      </c>
    </row>
    <row r="31" spans="1:2" ht="15">
      <c r="A31" s="25" t="s">
        <v>79</v>
      </c>
    </row>
    <row r="32" spans="1:2" ht="15">
      <c r="A32" s="25" t="s">
        <v>80</v>
      </c>
    </row>
    <row r="33" spans="1:1" ht="15">
      <c r="A33" s="25" t="s">
        <v>81</v>
      </c>
    </row>
    <row r="34" spans="1:1" ht="15">
      <c r="A34" s="25" t="s">
        <v>82</v>
      </c>
    </row>
    <row r="35" spans="1:1" ht="15">
      <c r="A35" s="25" t="s">
        <v>83</v>
      </c>
    </row>
    <row r="36" spans="1:1" ht="15">
      <c r="A36" s="25" t="s">
        <v>84</v>
      </c>
    </row>
    <row r="37" spans="1:1" ht="15">
      <c r="A37" s="25" t="s">
        <v>85</v>
      </c>
    </row>
    <row r="38" spans="1:1" ht="15">
      <c r="A38" s="25" t="s">
        <v>86</v>
      </c>
    </row>
    <row r="39" spans="1:1" ht="15">
      <c r="A39" s="33" t="s">
        <v>87</v>
      </c>
    </row>
    <row r="40" spans="1:1" ht="15">
      <c r="A40" s="25" t="s">
        <v>88</v>
      </c>
    </row>
    <row r="41" spans="1:1" ht="15">
      <c r="A41" s="34">
        <v>1</v>
      </c>
    </row>
    <row r="42" spans="1:1" ht="15">
      <c r="A42" s="35" t="s">
        <v>89</v>
      </c>
    </row>
    <row r="43" spans="1:1" ht="15">
      <c r="A43" s="36" t="s">
        <v>90</v>
      </c>
    </row>
    <row r="44" spans="1:1" ht="15">
      <c r="A44" s="36" t="s">
        <v>91</v>
      </c>
    </row>
    <row r="45" spans="1:1" ht="15">
      <c r="A45" s="36" t="s">
        <v>92</v>
      </c>
    </row>
    <row r="46" spans="1:1" ht="15">
      <c r="A46" s="34" t="s">
        <v>93</v>
      </c>
    </row>
    <row r="47" spans="1:1" ht="13.5">
      <c r="A47" s="37" t="s">
        <v>44</v>
      </c>
    </row>
    <row r="48" spans="1:1" ht="15">
      <c r="A48" s="23"/>
    </row>
  </sheetData>
  <phoneticPr fontId="2" type="noConversion"/>
  <pageMargins left="0.75" right="0.75" top="1" bottom="1" header="0.5" footer="0.5"/>
  <pageSetup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2.75"/>
  <sheetData/>
  <phoneticPr fontId="2"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LBJ Company</vt:lpstr>
      <vt:lpstr>Desciption</vt:lpstr>
      <vt:lpstr>Sheet3</vt:lpstr>
    </vt:vector>
  </TitlesOfParts>
  <Company>Volkmann Railroad Builders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Anita</dc:creator>
  <cp:lastModifiedBy>Lenovo</cp:lastModifiedBy>
  <dcterms:created xsi:type="dcterms:W3CDTF">2009-06-10T18:45:39Z</dcterms:created>
  <dcterms:modified xsi:type="dcterms:W3CDTF">2016-02-07T07:06:26Z</dcterms:modified>
</cp:coreProperties>
</file>