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35" windowWidth="9420" windowHeight="450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15" i="1"/>
  <c r="C116" s="1"/>
  <c r="B116"/>
  <c r="C114"/>
  <c r="B113"/>
  <c r="B112"/>
  <c r="B111"/>
  <c r="B110"/>
  <c r="B109"/>
  <c r="E107"/>
  <c r="E106"/>
  <c r="E105"/>
  <c r="D106"/>
  <c r="D105"/>
  <c r="C106"/>
  <c r="C105"/>
  <c r="B107"/>
  <c r="B105"/>
  <c r="B104"/>
  <c r="B103"/>
  <c r="B101"/>
  <c r="B100"/>
  <c r="B99"/>
  <c r="K68"/>
  <c r="K67"/>
  <c r="K66"/>
  <c r="K65"/>
  <c r="K64"/>
  <c r="K63"/>
  <c r="K62"/>
  <c r="D37"/>
  <c r="E49"/>
  <c r="D47"/>
  <c r="D46"/>
  <c r="E38"/>
  <c r="D38"/>
  <c r="E33"/>
  <c r="E25"/>
  <c r="D21"/>
  <c r="F16"/>
  <c r="F15"/>
  <c r="F14"/>
  <c r="D10"/>
  <c r="D15"/>
  <c r="D4"/>
  <c r="C80"/>
  <c r="B80"/>
  <c r="C78"/>
  <c r="B77"/>
  <c r="C75"/>
  <c r="C74"/>
  <c r="B73"/>
  <c r="C69"/>
  <c r="C68"/>
  <c r="B67"/>
  <c r="C61"/>
  <c r="C60"/>
  <c r="B58"/>
  <c r="B57"/>
  <c r="B56"/>
  <c r="B55"/>
  <c r="B54"/>
  <c r="E55" l="1"/>
  <c r="F56"/>
  <c r="F55"/>
  <c r="E56"/>
  <c r="E57"/>
  <c r="M42"/>
  <c r="M41"/>
  <c r="M40"/>
  <c r="M39"/>
  <c r="M38"/>
  <c r="M37"/>
  <c r="M31"/>
  <c r="L30"/>
  <c r="M28"/>
  <c r="L27"/>
  <c r="M25"/>
  <c r="L24"/>
  <c r="M23"/>
  <c r="M22"/>
  <c r="M21"/>
  <c r="N17"/>
  <c r="N16"/>
  <c r="N15"/>
  <c r="L15"/>
  <c r="M16"/>
  <c r="M15"/>
  <c r="L16"/>
  <c r="K15"/>
  <c r="K17" s="1"/>
  <c r="K14"/>
  <c r="K13"/>
  <c r="K10"/>
  <c r="K9"/>
  <c r="K8"/>
  <c r="K7"/>
  <c r="M6"/>
  <c r="D23" i="2" l="1"/>
  <c r="D19"/>
  <c r="D18"/>
  <c r="D15"/>
  <c r="D7"/>
  <c r="D8"/>
  <c r="D9"/>
  <c r="D10"/>
  <c r="D11"/>
  <c r="D12"/>
  <c r="D13"/>
  <c r="D6"/>
  <c r="F12" i="1"/>
  <c r="C13"/>
  <c r="B13"/>
  <c r="I77"/>
  <c r="E62"/>
  <c r="F37"/>
  <c r="F36"/>
  <c r="F34"/>
  <c r="F21"/>
  <c r="F46"/>
  <c r="C41"/>
  <c r="B41"/>
  <c r="F32"/>
  <c r="F35"/>
  <c r="F38"/>
  <c r="F39"/>
  <c r="F40"/>
  <c r="F3"/>
  <c r="F5"/>
  <c r="F8"/>
  <c r="F13" s="1"/>
  <c r="F9"/>
  <c r="F10"/>
  <c r="F11"/>
  <c r="C6"/>
  <c r="F45"/>
  <c r="F47"/>
  <c r="F49"/>
  <c r="B6"/>
  <c r="F44"/>
  <c r="D50" l="1"/>
  <c r="F4"/>
  <c r="F6" s="1"/>
  <c r="F25"/>
  <c r="B62"/>
  <c r="B16"/>
  <c r="C16"/>
  <c r="O27" l="1"/>
  <c r="B23"/>
  <c r="B27" s="1"/>
  <c r="B48" s="1"/>
  <c r="B50" s="1"/>
  <c r="B87"/>
  <c r="F23"/>
  <c r="F27" s="1"/>
  <c r="F48" s="1"/>
  <c r="F50" s="1"/>
  <c r="C23"/>
  <c r="C27" s="1"/>
  <c r="C48" s="1"/>
  <c r="C50" s="1"/>
  <c r="C62" l="1"/>
  <c r="C87" s="1"/>
  <c r="F33" l="1"/>
  <c r="F41" s="1"/>
  <c r="E50"/>
</calcChain>
</file>

<file path=xl/comments1.xml><?xml version="1.0" encoding="utf-8"?>
<comments xmlns="http://schemas.openxmlformats.org/spreadsheetml/2006/main">
  <authors>
    <author>St Joseph's College</author>
  </authors>
  <commentList>
    <comment ref="C62" authorId="0">
      <text>
        <r>
          <rPr>
            <sz val="8"/>
            <color indexed="81"/>
            <rFont val="Tahoma"/>
            <family val="2"/>
          </rPr>
          <t xml:space="preserve">
Minority interest(Non-controlling interest = MI% times the book value of the sub
</t>
        </r>
      </text>
    </comment>
  </commentList>
</comments>
</file>

<file path=xl/sharedStrings.xml><?xml version="1.0" encoding="utf-8"?>
<sst xmlns="http://schemas.openxmlformats.org/spreadsheetml/2006/main" count="157" uniqueCount="116">
  <si>
    <t>Sales</t>
  </si>
  <si>
    <t>Equity in sub earnings</t>
  </si>
  <si>
    <t xml:space="preserve">   Total revenues</t>
  </si>
  <si>
    <t>Cost of goods sold</t>
  </si>
  <si>
    <t>Total expenses</t>
  </si>
  <si>
    <t>Net income</t>
  </si>
  <si>
    <t>RETAINED EARNINGS</t>
  </si>
  <si>
    <t>STATEMENT</t>
  </si>
  <si>
    <t>Retained Earnings 1/1</t>
  </si>
  <si>
    <t>Dividends declared</t>
  </si>
  <si>
    <t>Retained Earnings 12/31</t>
  </si>
  <si>
    <t>BALANCE SHEET</t>
  </si>
  <si>
    <t>Total assets</t>
  </si>
  <si>
    <t>Accounts payable</t>
  </si>
  <si>
    <t>Common stock</t>
  </si>
  <si>
    <t>Retained earnings</t>
  </si>
  <si>
    <t>Total liabilities and equity</t>
  </si>
  <si>
    <t>INCOME STATEMENT</t>
  </si>
  <si>
    <t>P CO.</t>
  </si>
  <si>
    <t>S CO.</t>
  </si>
  <si>
    <t>CONS.TOT.</t>
  </si>
  <si>
    <t>Paid in capital</t>
  </si>
  <si>
    <t>Dr.Common stock</t>
  </si>
  <si>
    <t>Dr. Paid in cap</t>
  </si>
  <si>
    <t>Dr. Retained earnings</t>
  </si>
  <si>
    <t>Dr. Goodwill</t>
  </si>
  <si>
    <t xml:space="preserve">   Cr Investment in Sub</t>
  </si>
  <si>
    <t>Goodwill</t>
  </si>
  <si>
    <t>Long-term debt</t>
  </si>
  <si>
    <t>DR.</t>
  </si>
  <si>
    <t>CR.</t>
  </si>
  <si>
    <t xml:space="preserve">   ELIMINATIONS</t>
  </si>
  <si>
    <t>Noncontrolling interest in sub</t>
  </si>
  <si>
    <t xml:space="preserve"> cr Noncontrolling interest</t>
  </si>
  <si>
    <t>Current assets</t>
  </si>
  <si>
    <t>Inestment in S</t>
  </si>
  <si>
    <t>Buildings</t>
  </si>
  <si>
    <t>Land</t>
  </si>
  <si>
    <t>Dr. Land</t>
  </si>
  <si>
    <t>Investment in sub</t>
  </si>
  <si>
    <t>B/B</t>
  </si>
  <si>
    <t>to eliminate the investment a/c activity for year</t>
  </si>
  <si>
    <t>dr equity In sub earnings</t>
  </si>
  <si>
    <t xml:space="preserve">    cr dividends declared</t>
  </si>
  <si>
    <t xml:space="preserve">    cr investment in sub</t>
  </si>
  <si>
    <t>to amortize the diff</t>
  </si>
  <si>
    <t>to eliminate interco rec/pay</t>
  </si>
  <si>
    <t>dr payable</t>
  </si>
  <si>
    <t xml:space="preserve">   cr receivables</t>
  </si>
  <si>
    <t>depr exp</t>
  </si>
  <si>
    <t>amort exp</t>
  </si>
  <si>
    <t>interest exp</t>
  </si>
  <si>
    <t>copyrights</t>
  </si>
  <si>
    <t>analysis of acquisition</t>
  </si>
  <si>
    <t>diff</t>
  </si>
  <si>
    <t>cust base</t>
  </si>
  <si>
    <t>unamort diff</t>
  </si>
  <si>
    <t>sub</t>
  </si>
  <si>
    <t>elim investment A/c vs equity of the sub, create goodwill &amp; allocate differentials as of 1/1/11</t>
  </si>
  <si>
    <t>Dr. cust base</t>
  </si>
  <si>
    <t xml:space="preserve">   cr dividends declared</t>
  </si>
  <si>
    <t xml:space="preserve">    cr NCI</t>
  </si>
  <si>
    <t>dr amort exp</t>
  </si>
  <si>
    <t xml:space="preserve">   cr cust bas</t>
  </si>
  <si>
    <t>B/s</t>
  </si>
  <si>
    <t>push</t>
  </si>
  <si>
    <t>down</t>
  </si>
  <si>
    <t>12/31/13</t>
  </si>
  <si>
    <t>1/1/12</t>
  </si>
  <si>
    <t>elim investment A/c vs equity of the sub, create goodwill &amp; allocate differentials as of 1/1/13</t>
  </si>
  <si>
    <t>dr nci expense</t>
  </si>
  <si>
    <t>Less Net income to NCI</t>
  </si>
  <si>
    <t>Net income to controlling</t>
  </si>
  <si>
    <t>acquisition price</t>
  </si>
  <si>
    <t>fv of nci</t>
  </si>
  <si>
    <t>total fv</t>
  </si>
  <si>
    <t>book value</t>
  </si>
  <si>
    <t>fv of ID net assets</t>
  </si>
  <si>
    <t>goodwill</t>
  </si>
  <si>
    <t>total diff</t>
  </si>
  <si>
    <t>amort</t>
  </si>
  <si>
    <t>@ 1/1/13</t>
  </si>
  <si>
    <t>step 2 parent co entries during 2013 (parent is using the equity method)</t>
  </si>
  <si>
    <t xml:space="preserve">    cr equity in sub earnings</t>
  </si>
  <si>
    <t>dr investment in sub</t>
  </si>
  <si>
    <t xml:space="preserve">dr cash </t>
  </si>
  <si>
    <t>dr equity in sub earnings</t>
  </si>
  <si>
    <t>calc of net income to controlling interest</t>
  </si>
  <si>
    <t>P co only net income</t>
  </si>
  <si>
    <t>Sub net income</t>
  </si>
  <si>
    <t>Less amortization of diff</t>
  </si>
  <si>
    <t>total net income</t>
  </si>
  <si>
    <t>Less net income to NCI</t>
  </si>
  <si>
    <t>Net income to controlling interest</t>
  </si>
  <si>
    <t>set up NCI expense, elim NCI portion of sub dividends, and record net change in NCI</t>
  </si>
  <si>
    <t>proof of NCI @ 12/31/13</t>
  </si>
  <si>
    <t>determine the sub adjusted equity</t>
  </si>
  <si>
    <t>common stk</t>
  </si>
  <si>
    <t>PIC</t>
  </si>
  <si>
    <t>RE</t>
  </si>
  <si>
    <t>Total adjusted sub equity</t>
  </si>
  <si>
    <t>''NCI@10%</t>
  </si>
  <si>
    <t>Part b</t>
  </si>
  <si>
    <t>NCI FV at acquisition date is 152.5</t>
  </si>
  <si>
    <t>acquisition analysis</t>
  </si>
  <si>
    <t>FV of NCI</t>
  </si>
  <si>
    <t>FV of ID net assets</t>
  </si>
  <si>
    <t>2012 amort</t>
  </si>
  <si>
    <t>1/1/13</t>
  </si>
  <si>
    <t>2013 amort</t>
  </si>
  <si>
    <t>dr common stk</t>
  </si>
  <si>
    <t>dr PIC</t>
  </si>
  <si>
    <t>dr RE</t>
  </si>
  <si>
    <t>dr cust base</t>
  </si>
  <si>
    <t>dr goodwill</t>
  </si>
  <si>
    <t xml:space="preserve">     cr NCI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</si>
</sst>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color indexed="81"/>
      <name val="Tahoma"/>
      <family val="2"/>
    </font>
    <font>
      <b/>
      <sz val="14"/>
      <name val="Arial"/>
      <family val="2"/>
    </font>
    <font>
      <sz val="1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  <font>
      <u/>
      <sz val="16"/>
      <color theme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/>
    <xf numFmtId="0" fontId="3" fillId="0" borderId="1" xfId="0" applyFont="1" applyBorder="1" applyAlignment="1"/>
    <xf numFmtId="0" fontId="2" fillId="0" borderId="0" xfId="0" applyFont="1" applyFill="1"/>
    <xf numFmtId="0" fontId="3" fillId="0" borderId="0" xfId="0" applyFont="1"/>
    <xf numFmtId="0" fontId="3" fillId="0" borderId="0" xfId="0" applyFont="1" applyFill="1"/>
    <xf numFmtId="3" fontId="3" fillId="0" borderId="0" xfId="0" applyNumberFormat="1" applyFont="1"/>
    <xf numFmtId="3" fontId="3" fillId="2" borderId="0" xfId="0" applyNumberFormat="1" applyFont="1" applyFill="1"/>
    <xf numFmtId="0" fontId="3" fillId="2" borderId="0" xfId="0" applyFont="1" applyFill="1"/>
    <xf numFmtId="3" fontId="2" fillId="2" borderId="0" xfId="0" applyNumberFormat="1" applyFont="1" applyFill="1"/>
    <xf numFmtId="0" fontId="3" fillId="0" borderId="0" xfId="0" applyFont="1" applyAlignment="1">
      <alignment horizontal="left"/>
    </xf>
    <xf numFmtId="3" fontId="2" fillId="0" borderId="0" xfId="0" applyNumberFormat="1" applyFont="1"/>
    <xf numFmtId="0" fontId="2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3" fontId="3" fillId="6" borderId="0" xfId="0" applyNumberFormat="1" applyFont="1" applyFill="1"/>
    <xf numFmtId="3" fontId="3" fillId="3" borderId="0" xfId="0" applyNumberFormat="1" applyFont="1" applyFill="1"/>
    <xf numFmtId="15" fontId="3" fillId="7" borderId="0" xfId="0" quotePrefix="1" applyNumberFormat="1" applyFont="1" applyFill="1"/>
    <xf numFmtId="0" fontId="3" fillId="0" borderId="0" xfId="0" quotePrefix="1" applyFont="1"/>
    <xf numFmtId="0" fontId="3" fillId="8" borderId="0" xfId="0" applyFont="1" applyFill="1"/>
    <xf numFmtId="0" fontId="3" fillId="9" borderId="0" xfId="0" quotePrefix="1" applyFont="1" applyFill="1"/>
    <xf numFmtId="3" fontId="3" fillId="4" borderId="0" xfId="0" applyNumberFormat="1" applyFont="1" applyFill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4" fillId="5" borderId="0" xfId="0" applyFont="1" applyFill="1"/>
    <xf numFmtId="9" fontId="3" fillId="0" borderId="0" xfId="0" applyNumberFormat="1" applyFont="1"/>
    <xf numFmtId="0" fontId="3" fillId="9" borderId="0" xfId="0" applyFont="1" applyFill="1"/>
    <xf numFmtId="0" fontId="3" fillId="0" borderId="0" xfId="0" quotePrefix="1" applyFont="1" applyFill="1"/>
    <xf numFmtId="3" fontId="3" fillId="0" borderId="0" xfId="0" applyNumberFormat="1" applyFont="1" applyFill="1"/>
    <xf numFmtId="3" fontId="3" fillId="0" borderId="0" xfId="0" quotePrefix="1" applyNumberFormat="1" applyFont="1" applyFill="1"/>
    <xf numFmtId="0" fontId="7" fillId="0" borderId="0" xfId="1" quotePrefix="1" applyFont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15</xdr:row>
      <xdr:rowOff>104775</xdr:rowOff>
    </xdr:from>
    <xdr:to>
      <xdr:col>12</xdr:col>
      <xdr:colOff>47625</xdr:colOff>
      <xdr:row>40</xdr:row>
      <xdr:rowOff>209550</xdr:rowOff>
    </xdr:to>
    <xdr:cxnSp macro="">
      <xdr:nvCxnSpPr>
        <xdr:cNvPr id="7" name="Straight Arrow Connector 6"/>
        <xdr:cNvCxnSpPr/>
      </xdr:nvCxnSpPr>
      <xdr:spPr bwMode="auto">
        <a:xfrm flipH="1" flipV="1">
          <a:off x="6276975" y="3533775"/>
          <a:ext cx="3867150" cy="581977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>
          <a:glow rad="63500">
            <a:schemeClr val="accent6">
              <a:satMod val="175000"/>
              <a:alpha val="40000"/>
            </a:schemeClr>
          </a:glow>
        </a:effectLst>
      </xdr:spPr>
    </xdr:cxnSp>
    <xdr:clientData/>
  </xdr:twoCellAnchor>
  <xdr:twoCellAnchor>
    <xdr:from>
      <xdr:col>6</xdr:col>
      <xdr:colOff>19050</xdr:colOff>
      <xdr:row>48</xdr:row>
      <xdr:rowOff>114300</xdr:rowOff>
    </xdr:from>
    <xdr:to>
      <xdr:col>10</xdr:col>
      <xdr:colOff>104775</xdr:colOff>
      <xdr:row>67</xdr:row>
      <xdr:rowOff>38100</xdr:rowOff>
    </xdr:to>
    <xdr:cxnSp macro="">
      <xdr:nvCxnSpPr>
        <xdr:cNvPr id="9" name="Straight Arrow Connector 8"/>
        <xdr:cNvCxnSpPr/>
      </xdr:nvCxnSpPr>
      <xdr:spPr bwMode="auto">
        <a:xfrm flipH="1" flipV="1">
          <a:off x="6172200" y="11087100"/>
          <a:ext cx="2724150" cy="4267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6"/>
  <sheetViews>
    <sheetView tabSelected="1" topLeftCell="A102" zoomScaleNormal="100" workbookViewId="0">
      <pane xSplit="15330"/>
      <selection activeCell="B113" sqref="B113"/>
      <selection pane="topRight" activeCell="B16" sqref="B16"/>
    </sheetView>
  </sheetViews>
  <sheetFormatPr defaultRowHeight="18"/>
  <cols>
    <col min="1" max="1" width="35.85546875" style="6" customWidth="1"/>
    <col min="2" max="2" width="9.140625" style="6"/>
    <col min="3" max="3" width="15.140625" style="6" customWidth="1"/>
    <col min="4" max="4" width="9.140625" style="6"/>
    <col min="5" max="5" width="13.28515625" style="6" customWidth="1"/>
    <col min="6" max="6" width="15.7109375" style="7" customWidth="1"/>
    <col min="7" max="9" width="9.140625" style="6"/>
    <col min="10" max="10" width="12.140625" style="6" customWidth="1"/>
    <col min="11" max="11" width="10.42578125" style="6" customWidth="1"/>
    <col min="12" max="12" width="9.140625" style="6"/>
    <col min="13" max="13" width="15.5703125" style="6" customWidth="1"/>
    <col min="14" max="16384" width="9.140625" style="6"/>
  </cols>
  <sheetData>
    <row r="1" spans="1:14">
      <c r="A1" s="1" t="s">
        <v>17</v>
      </c>
      <c r="B1" s="2" t="s">
        <v>18</v>
      </c>
      <c r="C1" s="2" t="s">
        <v>19</v>
      </c>
      <c r="D1" s="3" t="s">
        <v>31</v>
      </c>
      <c r="E1" s="4"/>
      <c r="F1" s="5" t="s">
        <v>20</v>
      </c>
    </row>
    <row r="2" spans="1:14">
      <c r="A2" s="20" t="s">
        <v>67</v>
      </c>
      <c r="D2" s="2" t="s">
        <v>29</v>
      </c>
      <c r="E2" s="2" t="s">
        <v>30</v>
      </c>
      <c r="H2" s="6" t="s">
        <v>53</v>
      </c>
    </row>
    <row r="3" spans="1:14">
      <c r="A3" s="6" t="s">
        <v>0</v>
      </c>
      <c r="B3" s="8">
        <v>1843</v>
      </c>
      <c r="C3" s="8">
        <v>675</v>
      </c>
      <c r="F3" s="9">
        <f>+B3+C3-D3+E3</f>
        <v>2518</v>
      </c>
    </row>
    <row r="4" spans="1:14">
      <c r="A4" s="6" t="s">
        <v>1</v>
      </c>
      <c r="B4" s="8">
        <v>121.5</v>
      </c>
      <c r="C4" s="8"/>
      <c r="D4" s="8">
        <f>+B67</f>
        <v>121.5</v>
      </c>
      <c r="F4" s="9">
        <f>+B4+C4-D4+E4</f>
        <v>0</v>
      </c>
      <c r="H4" s="23" t="s">
        <v>68</v>
      </c>
      <c r="I4" s="29">
        <v>0.9</v>
      </c>
    </row>
    <row r="5" spans="1:14">
      <c r="B5" s="8"/>
      <c r="C5" s="8"/>
      <c r="F5" s="9">
        <f>+B5+C5-D5+E5</f>
        <v>0</v>
      </c>
      <c r="H5" s="7"/>
      <c r="I5" s="7"/>
      <c r="J5" s="7"/>
      <c r="K5" s="7"/>
      <c r="L5" s="7"/>
    </row>
    <row r="6" spans="1:14">
      <c r="A6" s="6" t="s">
        <v>2</v>
      </c>
      <c r="B6" s="9">
        <f>SUM(B3:B5)</f>
        <v>1964.5</v>
      </c>
      <c r="C6" s="9">
        <f>SUM(C3:C5)</f>
        <v>675</v>
      </c>
      <c r="F6" s="9">
        <f>SUM(F3:F5)</f>
        <v>2518</v>
      </c>
      <c r="H6" s="7" t="s">
        <v>73</v>
      </c>
      <c r="I6" s="7"/>
      <c r="J6" s="7"/>
      <c r="K6" s="7">
        <v>1710</v>
      </c>
      <c r="L6" s="7"/>
      <c r="M6" s="6">
        <f>1710/0.9</f>
        <v>1900</v>
      </c>
    </row>
    <row r="7" spans="1:14">
      <c r="B7" s="8"/>
      <c r="C7" s="8"/>
      <c r="F7" s="10"/>
      <c r="H7" s="6" t="s">
        <v>74</v>
      </c>
      <c r="K7" s="6">
        <f>M6-K6</f>
        <v>190</v>
      </c>
      <c r="L7" s="7"/>
    </row>
    <row r="8" spans="1:14">
      <c r="A8" s="6" t="s">
        <v>3</v>
      </c>
      <c r="B8" s="8">
        <v>1100</v>
      </c>
      <c r="C8" s="8">
        <v>322</v>
      </c>
      <c r="F8" s="9">
        <f>+B8+C8+D8-E8</f>
        <v>1422</v>
      </c>
      <c r="H8" s="6" t="s">
        <v>75</v>
      </c>
      <c r="K8" s="15">
        <f>SUM(K6:K7)</f>
        <v>1900</v>
      </c>
      <c r="L8" s="7"/>
    </row>
    <row r="9" spans="1:14">
      <c r="A9" s="6" t="s">
        <v>49</v>
      </c>
      <c r="B9" s="8">
        <v>125</v>
      </c>
      <c r="C9" s="8">
        <v>120</v>
      </c>
      <c r="F9" s="9">
        <f>+B9+C9+D9-E9</f>
        <v>245</v>
      </c>
      <c r="H9" s="6" t="s">
        <v>76</v>
      </c>
      <c r="K9" s="6">
        <f>400+60+265</f>
        <v>725</v>
      </c>
      <c r="L9" s="7"/>
    </row>
    <row r="10" spans="1:14">
      <c r="A10" s="6" t="s">
        <v>50</v>
      </c>
      <c r="B10" s="8">
        <v>275</v>
      </c>
      <c r="C10" s="8">
        <v>11</v>
      </c>
      <c r="D10" s="6">
        <f>+B77</f>
        <v>80</v>
      </c>
      <c r="F10" s="9">
        <f>+B10+C10+D10-E10</f>
        <v>366</v>
      </c>
      <c r="H10" s="6" t="s">
        <v>54</v>
      </c>
      <c r="K10" s="15">
        <f>+K8-K9</f>
        <v>1175</v>
      </c>
      <c r="L10" s="7"/>
    </row>
    <row r="11" spans="1:14">
      <c r="A11" s="6" t="s">
        <v>51</v>
      </c>
      <c r="B11" s="8">
        <v>27.5</v>
      </c>
      <c r="C11" s="8">
        <v>7</v>
      </c>
      <c r="F11" s="9">
        <f>+B11+C11+D11-E11</f>
        <v>34.5</v>
      </c>
    </row>
    <row r="12" spans="1:14">
      <c r="B12" s="8"/>
      <c r="C12" s="8"/>
      <c r="F12" s="9">
        <f>+B12+C12+D12-E12</f>
        <v>0</v>
      </c>
    </row>
    <row r="13" spans="1:14">
      <c r="A13" s="6" t="s">
        <v>4</v>
      </c>
      <c r="B13" s="9">
        <f>SUM(B8:B12)</f>
        <v>1527.5</v>
      </c>
      <c r="C13" s="9">
        <f>SUM(C8:C12)</f>
        <v>460</v>
      </c>
      <c r="F13" s="9">
        <f>SUM(F8:F12)</f>
        <v>2067.5</v>
      </c>
      <c r="H13" s="6" t="s">
        <v>75</v>
      </c>
      <c r="K13" s="6">
        <f>+K8</f>
        <v>1900</v>
      </c>
      <c r="L13" s="6">
        <v>2012</v>
      </c>
      <c r="M13" s="6" t="s">
        <v>56</v>
      </c>
      <c r="N13" s="6">
        <v>2013</v>
      </c>
    </row>
    <row r="14" spans="1:14">
      <c r="A14" s="6" t="s">
        <v>5</v>
      </c>
      <c r="B14" s="8"/>
      <c r="C14" s="8"/>
      <c r="F14" s="9">
        <f>+F6-F13</f>
        <v>450.5</v>
      </c>
      <c r="H14" s="6" t="s">
        <v>77</v>
      </c>
      <c r="K14" s="6">
        <f>+K9+800</f>
        <v>1525</v>
      </c>
      <c r="L14" s="6" t="s">
        <v>80</v>
      </c>
      <c r="M14" s="21" t="s">
        <v>81</v>
      </c>
      <c r="N14" s="6" t="s">
        <v>80</v>
      </c>
    </row>
    <row r="15" spans="1:14">
      <c r="A15" s="6" t="s">
        <v>71</v>
      </c>
      <c r="B15" s="8"/>
      <c r="C15" s="8"/>
      <c r="D15" s="6">
        <f>+B73</f>
        <v>13.5</v>
      </c>
      <c r="F15" s="9">
        <f>+B15+C15+D15-E15</f>
        <v>13.5</v>
      </c>
      <c r="H15" s="6" t="s">
        <v>78</v>
      </c>
      <c r="K15" s="6">
        <f>+K13-K14</f>
        <v>375</v>
      </c>
      <c r="L15" s="6">
        <f>0</f>
        <v>0</v>
      </c>
      <c r="M15" s="22">
        <f>+K15-L15</f>
        <v>375</v>
      </c>
      <c r="N15" s="6">
        <f>0</f>
        <v>0</v>
      </c>
    </row>
    <row r="16" spans="1:14">
      <c r="A16" s="6" t="s">
        <v>72</v>
      </c>
      <c r="B16" s="11">
        <f>+B6-B13</f>
        <v>437</v>
      </c>
      <c r="C16" s="11">
        <f>+C6-C13</f>
        <v>215</v>
      </c>
      <c r="F16" s="11">
        <f>+F14-F15</f>
        <v>437</v>
      </c>
      <c r="H16" s="6" t="s">
        <v>55</v>
      </c>
      <c r="K16" s="6">
        <v>800</v>
      </c>
      <c r="L16" s="6">
        <f>+$K$16/10</f>
        <v>80</v>
      </c>
      <c r="M16" s="22">
        <f>+K16-L16</f>
        <v>720</v>
      </c>
      <c r="N16" s="6">
        <f>+$K$16/10</f>
        <v>80</v>
      </c>
    </row>
    <row r="17" spans="1:15">
      <c r="B17" s="8"/>
      <c r="C17" s="8"/>
      <c r="F17" s="10"/>
      <c r="H17" s="6" t="s">
        <v>79</v>
      </c>
      <c r="K17" s="15">
        <f>SUM(K15:K16)</f>
        <v>1175</v>
      </c>
      <c r="N17" s="15">
        <f>SUM(N15:N16)</f>
        <v>80</v>
      </c>
    </row>
    <row r="18" spans="1:15">
      <c r="A18" s="1" t="s">
        <v>6</v>
      </c>
      <c r="B18" s="8"/>
      <c r="C18" s="8"/>
      <c r="F18" s="10"/>
      <c r="H18" s="7"/>
      <c r="I18" s="7"/>
      <c r="J18" s="7"/>
      <c r="K18" s="7"/>
      <c r="L18" s="7"/>
    </row>
    <row r="19" spans="1:15">
      <c r="A19" s="2" t="s">
        <v>7</v>
      </c>
      <c r="B19" s="8"/>
      <c r="C19" s="8"/>
      <c r="F19" s="10"/>
      <c r="H19" s="30" t="s">
        <v>82</v>
      </c>
      <c r="I19" s="30"/>
      <c r="J19" s="30"/>
      <c r="K19" s="30"/>
      <c r="L19" s="30"/>
      <c r="M19" s="30"/>
      <c r="N19" s="30"/>
      <c r="O19" s="30"/>
    </row>
    <row r="20" spans="1:15">
      <c r="B20" s="8"/>
      <c r="C20" s="8"/>
      <c r="F20" s="10"/>
      <c r="L20" s="7"/>
    </row>
    <row r="21" spans="1:15">
      <c r="A21" s="12" t="s">
        <v>8</v>
      </c>
      <c r="B21" s="13">
        <v>2625</v>
      </c>
      <c r="C21" s="13">
        <v>395</v>
      </c>
      <c r="D21" s="8">
        <f>+B56</f>
        <v>395</v>
      </c>
      <c r="F21" s="11">
        <f>+B21+C21-D21+E21</f>
        <v>2625</v>
      </c>
      <c r="K21" s="7"/>
      <c r="L21" s="7"/>
      <c r="M21" s="6">
        <f>+C16*0.9</f>
        <v>193.5</v>
      </c>
    </row>
    <row r="22" spans="1:15">
      <c r="B22" s="8"/>
      <c r="C22" s="8"/>
      <c r="F22" s="10"/>
      <c r="K22" s="7"/>
      <c r="L22" s="7"/>
      <c r="M22" s="6">
        <f>-N17*0.9</f>
        <v>-72</v>
      </c>
    </row>
    <row r="23" spans="1:15">
      <c r="A23" s="6" t="s">
        <v>5</v>
      </c>
      <c r="B23" s="9">
        <f>+B16</f>
        <v>437</v>
      </c>
      <c r="C23" s="9">
        <f>+C16</f>
        <v>215</v>
      </c>
      <c r="F23" s="9">
        <f>+F16</f>
        <v>437</v>
      </c>
      <c r="K23" s="7"/>
      <c r="L23" s="7"/>
      <c r="M23" s="6">
        <f>SUM(M21:M22)</f>
        <v>121.5</v>
      </c>
    </row>
    <row r="24" spans="1:15">
      <c r="B24" s="8"/>
      <c r="C24" s="8"/>
      <c r="F24" s="10"/>
      <c r="H24" s="6" t="s">
        <v>84</v>
      </c>
      <c r="K24" s="7"/>
      <c r="L24" s="6">
        <f>+C16*0.9</f>
        <v>193.5</v>
      </c>
    </row>
    <row r="25" spans="1:15">
      <c r="A25" s="6" t="s">
        <v>9</v>
      </c>
      <c r="B25" s="8">
        <v>350</v>
      </c>
      <c r="C25" s="8">
        <v>25</v>
      </c>
      <c r="E25" s="8">
        <f>+C68+C74</f>
        <v>25</v>
      </c>
      <c r="F25" s="9">
        <f>+B25+C25+D25-E25</f>
        <v>350</v>
      </c>
      <c r="H25" s="6" t="s">
        <v>83</v>
      </c>
      <c r="K25" s="7"/>
      <c r="M25" s="6">
        <f>+L24</f>
        <v>193.5</v>
      </c>
    </row>
    <row r="26" spans="1:15">
      <c r="B26" s="8"/>
      <c r="C26" s="8"/>
      <c r="F26" s="10"/>
      <c r="K26" s="7"/>
    </row>
    <row r="27" spans="1:15">
      <c r="A27" s="6" t="s">
        <v>10</v>
      </c>
      <c r="B27" s="11">
        <f>+B21+B23-B25</f>
        <v>2712</v>
      </c>
      <c r="C27" s="11">
        <f>+C21+C23-C25</f>
        <v>585</v>
      </c>
      <c r="F27" s="11">
        <f>+F21+F23-F25</f>
        <v>2712</v>
      </c>
      <c r="H27" s="6" t="s">
        <v>85</v>
      </c>
      <c r="K27" s="7"/>
      <c r="L27" s="21">
        <f>+C25*0.9</f>
        <v>22.5</v>
      </c>
      <c r="M27" s="21"/>
      <c r="N27" s="21"/>
      <c r="O27" s="8">
        <f>+L22-K27</f>
        <v>0</v>
      </c>
    </row>
    <row r="28" spans="1:15">
      <c r="B28" s="8"/>
      <c r="C28" s="8"/>
      <c r="F28" s="10"/>
      <c r="H28" s="6" t="s">
        <v>44</v>
      </c>
      <c r="K28" s="7"/>
      <c r="M28" s="7">
        <f>+L27</f>
        <v>22.5</v>
      </c>
      <c r="N28" s="7"/>
    </row>
    <row r="29" spans="1:15">
      <c r="B29" s="8"/>
      <c r="C29" s="8"/>
      <c r="F29" s="10"/>
      <c r="K29" s="7"/>
      <c r="M29" s="7"/>
      <c r="N29" s="7"/>
    </row>
    <row r="30" spans="1:15">
      <c r="A30" s="2" t="s">
        <v>11</v>
      </c>
      <c r="B30" s="8"/>
      <c r="C30" s="8"/>
      <c r="F30" s="10"/>
      <c r="H30" s="6" t="s">
        <v>86</v>
      </c>
      <c r="K30" s="7"/>
      <c r="L30" s="6">
        <f>+N17*0.9</f>
        <v>72</v>
      </c>
      <c r="M30" s="7"/>
      <c r="N30" s="7"/>
    </row>
    <row r="31" spans="1:15">
      <c r="B31" s="8"/>
      <c r="C31" s="8"/>
      <c r="F31" s="10"/>
      <c r="H31" s="7" t="s">
        <v>44</v>
      </c>
      <c r="I31" s="7"/>
      <c r="J31" s="7"/>
      <c r="K31" s="7"/>
      <c r="L31" s="7"/>
      <c r="M31" s="6">
        <f>+L30</f>
        <v>72</v>
      </c>
    </row>
    <row r="32" spans="1:15">
      <c r="A32" s="12" t="s">
        <v>34</v>
      </c>
      <c r="B32" s="8">
        <v>1204</v>
      </c>
      <c r="C32" s="8">
        <v>430</v>
      </c>
      <c r="F32" s="9">
        <f t="shared" ref="F32:F40" si="0">+B32+C32+D32-E32</f>
        <v>1634</v>
      </c>
      <c r="H32" s="7"/>
      <c r="I32" s="7"/>
      <c r="J32" s="7"/>
      <c r="K32" s="7"/>
      <c r="L32" s="7"/>
    </row>
    <row r="33" spans="1:16">
      <c r="A33" s="6" t="s">
        <v>35</v>
      </c>
      <c r="B33" s="8">
        <v>1854</v>
      </c>
      <c r="C33" s="8"/>
      <c r="E33" s="8">
        <f>+C60+C69</f>
        <v>1854</v>
      </c>
      <c r="F33" s="9">
        <f t="shared" si="0"/>
        <v>0</v>
      </c>
      <c r="L33" s="7"/>
    </row>
    <row r="34" spans="1:16">
      <c r="A34" s="6" t="s">
        <v>37</v>
      </c>
      <c r="B34" s="8"/>
      <c r="C34" s="8"/>
      <c r="F34" s="9">
        <f t="shared" si="0"/>
        <v>0</v>
      </c>
      <c r="H34" s="30" t="s">
        <v>87</v>
      </c>
      <c r="I34" s="30"/>
      <c r="J34" s="30"/>
      <c r="K34" s="30"/>
      <c r="L34" s="30"/>
      <c r="M34" s="7"/>
      <c r="N34" s="7"/>
    </row>
    <row r="35" spans="1:16">
      <c r="A35" s="6" t="s">
        <v>36</v>
      </c>
      <c r="B35" s="8">
        <v>931</v>
      </c>
      <c r="C35" s="8">
        <v>863</v>
      </c>
      <c r="F35" s="9">
        <f t="shared" si="0"/>
        <v>1794</v>
      </c>
      <c r="K35" s="7"/>
      <c r="L35" s="7"/>
      <c r="M35" s="7"/>
      <c r="N35" s="7"/>
    </row>
    <row r="36" spans="1:16">
      <c r="A36" s="6" t="s">
        <v>52</v>
      </c>
      <c r="B36" s="8">
        <v>950</v>
      </c>
      <c r="C36" s="8">
        <v>107</v>
      </c>
      <c r="F36" s="9">
        <f t="shared" si="0"/>
        <v>1057</v>
      </c>
      <c r="K36" s="7"/>
      <c r="L36" s="7"/>
      <c r="M36" s="7"/>
      <c r="N36" s="7"/>
    </row>
    <row r="37" spans="1:16">
      <c r="A37" s="6" t="s">
        <v>27</v>
      </c>
      <c r="B37" s="8"/>
      <c r="C37" s="8"/>
      <c r="D37" s="6">
        <f>+B57</f>
        <v>375</v>
      </c>
      <c r="F37" s="9">
        <f t="shared" si="0"/>
        <v>375</v>
      </c>
      <c r="H37" s="6" t="s">
        <v>88</v>
      </c>
      <c r="K37" s="7"/>
      <c r="L37" s="7"/>
      <c r="M37" s="32">
        <f>+B16-B4</f>
        <v>315.5</v>
      </c>
      <c r="N37" s="7"/>
      <c r="P37" s="21"/>
    </row>
    <row r="38" spans="1:16">
      <c r="A38" s="6" t="s">
        <v>55</v>
      </c>
      <c r="B38" s="8"/>
      <c r="C38" s="8"/>
      <c r="D38" s="6">
        <f>+B58</f>
        <v>720</v>
      </c>
      <c r="E38" s="6">
        <f>+C78</f>
        <v>80</v>
      </c>
      <c r="F38" s="9">
        <f t="shared" si="0"/>
        <v>640</v>
      </c>
      <c r="H38" s="6" t="s">
        <v>89</v>
      </c>
      <c r="K38" s="7"/>
      <c r="L38" s="7"/>
      <c r="M38" s="32">
        <f>+C16</f>
        <v>215</v>
      </c>
      <c r="N38" s="7"/>
    </row>
    <row r="39" spans="1:16">
      <c r="B39" s="8"/>
      <c r="C39" s="8"/>
      <c r="F39" s="9">
        <f t="shared" si="0"/>
        <v>0</v>
      </c>
      <c r="H39" s="6" t="s">
        <v>90</v>
      </c>
      <c r="K39" s="7"/>
      <c r="L39" s="7"/>
      <c r="M39" s="7">
        <f>-N17</f>
        <v>-80</v>
      </c>
      <c r="N39" s="7"/>
    </row>
    <row r="40" spans="1:16">
      <c r="B40" s="8"/>
      <c r="C40" s="8"/>
      <c r="F40" s="9">
        <f t="shared" si="0"/>
        <v>0</v>
      </c>
      <c r="H40" s="6" t="s">
        <v>91</v>
      </c>
      <c r="K40" s="7"/>
      <c r="L40" s="31"/>
      <c r="M40" s="33">
        <f>SUM(M37:M39)</f>
        <v>450.5</v>
      </c>
      <c r="N40" s="31"/>
    </row>
    <row r="41" spans="1:16">
      <c r="A41" s="1" t="s">
        <v>12</v>
      </c>
      <c r="B41" s="11">
        <f>SUM(B32:B40)</f>
        <v>4939</v>
      </c>
      <c r="C41" s="11">
        <f>SUM(C32:C40)</f>
        <v>1400</v>
      </c>
      <c r="F41" s="11">
        <f>SUM(F32:F40)</f>
        <v>5500</v>
      </c>
      <c r="H41" s="6" t="s">
        <v>92</v>
      </c>
      <c r="K41" s="7"/>
      <c r="L41" s="7"/>
      <c r="M41" s="7">
        <f>-SUM(M38:M39)*0.1</f>
        <v>-13.5</v>
      </c>
      <c r="N41" s="7"/>
    </row>
    <row r="42" spans="1:16">
      <c r="B42" s="8"/>
      <c r="C42" s="8"/>
      <c r="F42" s="10"/>
      <c r="H42" s="6" t="s">
        <v>93</v>
      </c>
      <c r="K42" s="7"/>
      <c r="L42" s="7"/>
      <c r="M42" s="32">
        <f>SUM(M40:M41)</f>
        <v>437</v>
      </c>
      <c r="N42" s="7"/>
    </row>
    <row r="43" spans="1:16">
      <c r="B43" s="8"/>
      <c r="C43" s="8"/>
      <c r="F43" s="10"/>
      <c r="K43" s="7"/>
      <c r="L43" s="7"/>
      <c r="M43" s="7"/>
      <c r="N43" s="7"/>
    </row>
    <row r="44" spans="1:16">
      <c r="A44" s="6" t="s">
        <v>13</v>
      </c>
      <c r="B44" s="8">
        <v>485</v>
      </c>
      <c r="C44" s="8">
        <v>200</v>
      </c>
      <c r="F44" s="9">
        <f t="shared" ref="F44:F49" si="1">+B44+C44-D44+E44</f>
        <v>685</v>
      </c>
      <c r="H44" s="7"/>
      <c r="I44" s="7"/>
      <c r="J44" s="7"/>
      <c r="K44" s="7"/>
      <c r="L44" s="7"/>
    </row>
    <row r="45" spans="1:16">
      <c r="A45" s="6" t="s">
        <v>28</v>
      </c>
      <c r="B45" s="8">
        <v>542</v>
      </c>
      <c r="C45" s="8">
        <v>155</v>
      </c>
      <c r="F45" s="9">
        <f t="shared" si="1"/>
        <v>697</v>
      </c>
      <c r="H45" s="7"/>
      <c r="I45" s="7"/>
      <c r="J45" s="7"/>
      <c r="K45" s="7"/>
      <c r="L45" s="7"/>
    </row>
    <row r="46" spans="1:16">
      <c r="A46" s="6" t="s">
        <v>14</v>
      </c>
      <c r="B46" s="8">
        <v>900</v>
      </c>
      <c r="C46" s="8">
        <v>400</v>
      </c>
      <c r="D46" s="8">
        <f>+B54</f>
        <v>400</v>
      </c>
      <c r="F46" s="9">
        <f t="shared" si="1"/>
        <v>900</v>
      </c>
      <c r="L46" s="7"/>
    </row>
    <row r="47" spans="1:16">
      <c r="A47" s="6" t="s">
        <v>21</v>
      </c>
      <c r="B47" s="8">
        <v>300</v>
      </c>
      <c r="C47" s="8">
        <v>60</v>
      </c>
      <c r="D47" s="8">
        <f>+B55</f>
        <v>60</v>
      </c>
      <c r="F47" s="9">
        <f t="shared" si="1"/>
        <v>300</v>
      </c>
      <c r="K47" s="7"/>
      <c r="L47" s="7"/>
    </row>
    <row r="48" spans="1:16">
      <c r="A48" s="6" t="s">
        <v>15</v>
      </c>
      <c r="B48" s="9">
        <f>+B27</f>
        <v>2712</v>
      </c>
      <c r="C48" s="9">
        <f>+C27</f>
        <v>585</v>
      </c>
      <c r="D48" s="15"/>
      <c r="E48" s="15"/>
      <c r="F48" s="9">
        <f>+F27</f>
        <v>2712</v>
      </c>
      <c r="K48" s="7"/>
      <c r="L48" s="7"/>
    </row>
    <row r="49" spans="1:14">
      <c r="A49" s="6" t="s">
        <v>32</v>
      </c>
      <c r="B49" s="8"/>
      <c r="C49" s="8"/>
      <c r="E49" s="8">
        <f>+C61+C75</f>
        <v>206</v>
      </c>
      <c r="F49" s="9">
        <f t="shared" si="1"/>
        <v>206</v>
      </c>
      <c r="K49" s="7"/>
      <c r="L49" s="7"/>
    </row>
    <row r="50" spans="1:14">
      <c r="A50" s="1" t="s">
        <v>16</v>
      </c>
      <c r="B50" s="11">
        <f>SUM(B44:B49)</f>
        <v>4939</v>
      </c>
      <c r="C50" s="11">
        <f>SUM(C44:C49)</f>
        <v>1400</v>
      </c>
      <c r="D50" s="14">
        <f>SUM(D1:D49)</f>
        <v>2165</v>
      </c>
      <c r="E50" s="14">
        <f>SUM(E1:E49)</f>
        <v>2165</v>
      </c>
      <c r="F50" s="11">
        <f>SUM(F44:F49)</f>
        <v>5500</v>
      </c>
    </row>
    <row r="51" spans="1:14">
      <c r="B51" s="1"/>
    </row>
    <row r="52" spans="1:14">
      <c r="A52" s="17" t="s">
        <v>69</v>
      </c>
      <c r="B52" s="17"/>
      <c r="C52" s="17"/>
      <c r="D52" s="17"/>
      <c r="E52" s="17"/>
      <c r="F52" s="17"/>
      <c r="G52" s="17"/>
    </row>
    <row r="53" spans="1:14">
      <c r="L53" s="21"/>
      <c r="M53" s="21"/>
      <c r="N53" s="21"/>
    </row>
    <row r="54" spans="1:14">
      <c r="A54" s="6" t="s">
        <v>22</v>
      </c>
      <c r="B54" s="8">
        <f>+C46</f>
        <v>400</v>
      </c>
      <c r="E54" s="6" t="s">
        <v>39</v>
      </c>
      <c r="M54" s="22"/>
    </row>
    <row r="55" spans="1:14">
      <c r="A55" s="6" t="s">
        <v>23</v>
      </c>
      <c r="B55" s="8">
        <f>+C47</f>
        <v>60</v>
      </c>
      <c r="D55" s="6" t="s">
        <v>40</v>
      </c>
      <c r="E55" s="18">
        <f>+E57-E56+F56+F55</f>
        <v>1755</v>
      </c>
      <c r="F55" s="16">
        <f>+M28</f>
        <v>22.5</v>
      </c>
      <c r="M55" s="22"/>
    </row>
    <row r="56" spans="1:14">
      <c r="A56" s="6" t="s">
        <v>24</v>
      </c>
      <c r="B56" s="8">
        <f>+C21</f>
        <v>395</v>
      </c>
      <c r="E56" s="24">
        <f>+L24</f>
        <v>193.5</v>
      </c>
      <c r="F56" s="16">
        <f>+M31</f>
        <v>72</v>
      </c>
      <c r="K56" s="15"/>
      <c r="N56" s="15"/>
    </row>
    <row r="57" spans="1:14">
      <c r="A57" s="6" t="s">
        <v>25</v>
      </c>
      <c r="B57" s="6">
        <f>+M15</f>
        <v>375</v>
      </c>
      <c r="E57" s="8">
        <f>+B33</f>
        <v>1854</v>
      </c>
      <c r="H57" s="7"/>
      <c r="I57" s="7"/>
      <c r="J57" s="7"/>
      <c r="K57" s="7"/>
      <c r="L57" s="7"/>
    </row>
    <row r="58" spans="1:14">
      <c r="A58" s="6" t="s">
        <v>59</v>
      </c>
      <c r="B58" s="6">
        <f>+M16</f>
        <v>720</v>
      </c>
      <c r="H58" s="7"/>
      <c r="I58" s="7"/>
      <c r="J58" s="7"/>
      <c r="K58" s="7"/>
      <c r="L58" s="7"/>
    </row>
    <row r="59" spans="1:14">
      <c r="A59" s="6" t="s">
        <v>38</v>
      </c>
      <c r="E59" s="8"/>
      <c r="G59" s="6" t="s">
        <v>95</v>
      </c>
      <c r="L59" s="7"/>
    </row>
    <row r="60" spans="1:14">
      <c r="A60" s="6" t="s">
        <v>26</v>
      </c>
      <c r="C60" s="18">
        <f>+E55</f>
        <v>1755</v>
      </c>
      <c r="G60" s="6" t="s">
        <v>96</v>
      </c>
    </row>
    <row r="61" spans="1:14">
      <c r="A61" s="6" t="s">
        <v>33</v>
      </c>
      <c r="B61" s="8"/>
      <c r="C61" s="8">
        <f>SUM(B54:B58)*0.1</f>
        <v>195</v>
      </c>
    </row>
    <row r="62" spans="1:14">
      <c r="B62" s="8">
        <f>SUM(B54:B59)</f>
        <v>1950</v>
      </c>
      <c r="C62" s="8">
        <f>SUM(C54:C61)</f>
        <v>1950</v>
      </c>
      <c r="E62" s="6">
        <f>+E61*0.1</f>
        <v>0</v>
      </c>
      <c r="G62" s="6" t="s">
        <v>97</v>
      </c>
      <c r="K62" s="8">
        <f>+C46</f>
        <v>400</v>
      </c>
    </row>
    <row r="63" spans="1:14">
      <c r="C63" s="8"/>
      <c r="G63" s="6" t="s">
        <v>98</v>
      </c>
      <c r="K63" s="8">
        <f>+C47</f>
        <v>60</v>
      </c>
    </row>
    <row r="64" spans="1:14">
      <c r="G64" s="6" t="s">
        <v>99</v>
      </c>
      <c r="K64" s="8">
        <f>+C48</f>
        <v>585</v>
      </c>
    </row>
    <row r="65" spans="1:11">
      <c r="A65" s="17" t="s">
        <v>41</v>
      </c>
      <c r="B65" s="17"/>
      <c r="C65" s="17"/>
      <c r="G65" s="6" t="s">
        <v>78</v>
      </c>
      <c r="K65" s="8">
        <f>+F37</f>
        <v>375</v>
      </c>
    </row>
    <row r="66" spans="1:11">
      <c r="G66" s="6" t="s">
        <v>55</v>
      </c>
      <c r="K66" s="8">
        <f>+F38</f>
        <v>640</v>
      </c>
    </row>
    <row r="67" spans="1:11">
      <c r="A67" s="6" t="s">
        <v>42</v>
      </c>
      <c r="B67" s="8">
        <f>+B4</f>
        <v>121.5</v>
      </c>
      <c r="G67" s="6" t="s">
        <v>100</v>
      </c>
      <c r="K67" s="8">
        <f>SUM(K62:K66)</f>
        <v>2060</v>
      </c>
    </row>
    <row r="68" spans="1:11" ht="20.25">
      <c r="A68" s="6" t="s">
        <v>43</v>
      </c>
      <c r="C68" s="8">
        <f>+C25*0.9</f>
        <v>22.5</v>
      </c>
      <c r="G68" s="34" t="s">
        <v>101</v>
      </c>
      <c r="K68" s="6">
        <f>+K67*0.1</f>
        <v>206</v>
      </c>
    </row>
    <row r="69" spans="1:11">
      <c r="A69" s="6" t="s">
        <v>44</v>
      </c>
      <c r="C69" s="24">
        <f>+B67-C68</f>
        <v>99</v>
      </c>
    </row>
    <row r="71" spans="1:11">
      <c r="A71" s="17" t="s">
        <v>94</v>
      </c>
    </row>
    <row r="73" spans="1:11">
      <c r="A73" s="6" t="s">
        <v>70</v>
      </c>
      <c r="B73" s="6">
        <f>-M41</f>
        <v>13.5</v>
      </c>
    </row>
    <row r="74" spans="1:11">
      <c r="A74" s="6" t="s">
        <v>60</v>
      </c>
      <c r="C74" s="6">
        <f>+C25*0.1</f>
        <v>2.5</v>
      </c>
    </row>
    <row r="75" spans="1:11">
      <c r="A75" s="6" t="s">
        <v>61</v>
      </c>
      <c r="C75" s="6">
        <f>+B73-C74</f>
        <v>11</v>
      </c>
    </row>
    <row r="76" spans="1:11">
      <c r="A76" s="17" t="s">
        <v>45</v>
      </c>
    </row>
    <row r="77" spans="1:11">
      <c r="A77" s="6" t="s">
        <v>62</v>
      </c>
      <c r="B77" s="6">
        <f>+N17</f>
        <v>80</v>
      </c>
      <c r="I77" s="6">
        <f>SUM(I74:I76)</f>
        <v>0</v>
      </c>
    </row>
    <row r="78" spans="1:11">
      <c r="A78" s="6" t="s">
        <v>63</v>
      </c>
      <c r="C78" s="6">
        <f>+B77</f>
        <v>80</v>
      </c>
    </row>
    <row r="80" spans="1:11">
      <c r="B80" s="19">
        <f>SUM(B62:B79)</f>
        <v>2165</v>
      </c>
      <c r="C80" s="19">
        <f>SUM(C62:C79)</f>
        <v>2165</v>
      </c>
    </row>
    <row r="81" spans="1:3">
      <c r="A81" s="17" t="s">
        <v>46</v>
      </c>
    </row>
    <row r="84" spans="1:3">
      <c r="A84" s="6" t="s">
        <v>47</v>
      </c>
    </row>
    <row r="85" spans="1:3">
      <c r="A85" s="6" t="s">
        <v>48</v>
      </c>
    </row>
    <row r="87" spans="1:3">
      <c r="B87" s="19">
        <f>SUM(B62:B86)</f>
        <v>4330</v>
      </c>
      <c r="C87" s="19">
        <f>SUM(C62:C86)</f>
        <v>4330</v>
      </c>
    </row>
    <row r="92" spans="1:3">
      <c r="A92" s="6" t="s">
        <v>102</v>
      </c>
    </row>
    <row r="93" spans="1:3">
      <c r="A93" s="6" t="s">
        <v>103</v>
      </c>
    </row>
    <row r="95" spans="1:3">
      <c r="A95" s="6" t="s">
        <v>104</v>
      </c>
    </row>
    <row r="97" spans="1:5">
      <c r="A97" s="6" t="s">
        <v>73</v>
      </c>
      <c r="B97" s="6">
        <v>1710</v>
      </c>
    </row>
    <row r="98" spans="1:5">
      <c r="A98" s="6" t="s">
        <v>105</v>
      </c>
      <c r="B98" s="6">
        <v>152.5</v>
      </c>
    </row>
    <row r="99" spans="1:5">
      <c r="A99" s="6" t="s">
        <v>75</v>
      </c>
      <c r="B99" s="6">
        <f>SUM(B97:B98)</f>
        <v>1862.5</v>
      </c>
    </row>
    <row r="100" spans="1:5">
      <c r="A100" s="6" t="s">
        <v>76</v>
      </c>
      <c r="B100" s="6">
        <f>400+60+265</f>
        <v>725</v>
      </c>
    </row>
    <row r="101" spans="1:5">
      <c r="A101" s="6" t="s">
        <v>54</v>
      </c>
      <c r="B101" s="15">
        <f>+B99-B100</f>
        <v>1137.5</v>
      </c>
    </row>
    <row r="103" spans="1:5">
      <c r="A103" s="6" t="s">
        <v>75</v>
      </c>
      <c r="B103" s="6">
        <f>+B99</f>
        <v>1862.5</v>
      </c>
    </row>
    <row r="104" spans="1:5">
      <c r="A104" s="6" t="s">
        <v>106</v>
      </c>
      <c r="B104" s="6">
        <f>+B100+800</f>
        <v>1525</v>
      </c>
      <c r="C104" s="6" t="s">
        <v>107</v>
      </c>
      <c r="D104" s="21" t="s">
        <v>108</v>
      </c>
      <c r="E104" s="21" t="s">
        <v>109</v>
      </c>
    </row>
    <row r="105" spans="1:5">
      <c r="A105" s="6" t="s">
        <v>78</v>
      </c>
      <c r="B105" s="6">
        <f>+B103-B104</f>
        <v>337.5</v>
      </c>
      <c r="C105" s="6">
        <f>0</f>
        <v>0</v>
      </c>
      <c r="D105" s="16">
        <f>+B105-C105</f>
        <v>337.5</v>
      </c>
      <c r="E105" s="6">
        <f>0</f>
        <v>0</v>
      </c>
    </row>
    <row r="106" spans="1:5">
      <c r="A106" s="6" t="s">
        <v>55</v>
      </c>
      <c r="B106" s="6">
        <v>800</v>
      </c>
      <c r="C106" s="6">
        <f>+$B$106/10</f>
        <v>80</v>
      </c>
      <c r="D106" s="16">
        <f>+B106-C106</f>
        <v>720</v>
      </c>
      <c r="E106" s="6">
        <f>+$B$106/10</f>
        <v>80</v>
      </c>
    </row>
    <row r="107" spans="1:5">
      <c r="A107" s="6" t="s">
        <v>79</v>
      </c>
      <c r="B107" s="15">
        <f>SUM(B105:B106)</f>
        <v>1137.5</v>
      </c>
      <c r="D107" s="16"/>
      <c r="E107" s="15">
        <f>SUM(E105:E106)</f>
        <v>80</v>
      </c>
    </row>
    <row r="109" spans="1:5">
      <c r="A109" s="6" t="s">
        <v>110</v>
      </c>
      <c r="B109" s="8">
        <f>+C46</f>
        <v>400</v>
      </c>
    </row>
    <row r="110" spans="1:5">
      <c r="A110" s="6" t="s">
        <v>111</v>
      </c>
      <c r="B110" s="8">
        <f>+C47</f>
        <v>60</v>
      </c>
    </row>
    <row r="111" spans="1:5">
      <c r="A111" s="6" t="s">
        <v>112</v>
      </c>
      <c r="B111" s="8">
        <f>+C21</f>
        <v>395</v>
      </c>
    </row>
    <row r="112" spans="1:5">
      <c r="A112" s="6" t="s">
        <v>113</v>
      </c>
      <c r="B112" s="6">
        <f>+D106</f>
        <v>720</v>
      </c>
    </row>
    <row r="113" spans="1:3">
      <c r="A113" s="6" t="s">
        <v>114</v>
      </c>
      <c r="B113" s="6">
        <f>+D105</f>
        <v>337.5</v>
      </c>
    </row>
    <row r="114" spans="1:3">
      <c r="A114" s="6" t="s">
        <v>44</v>
      </c>
      <c r="C114" s="8">
        <f>+E55</f>
        <v>1755</v>
      </c>
    </row>
    <row r="115" spans="1:3">
      <c r="A115" s="6" t="s">
        <v>115</v>
      </c>
      <c r="C115" s="6">
        <f>SUM(B109:B112)*0.1</f>
        <v>157.5</v>
      </c>
    </row>
    <row r="116" spans="1:3">
      <c r="B116" s="8">
        <f>SUM(B109:B115)</f>
        <v>1912.5</v>
      </c>
      <c r="C116" s="8">
        <f>SUM(C109:C115)</f>
        <v>1912.5</v>
      </c>
    </row>
  </sheetData>
  <phoneticPr fontId="0" type="noConversion"/>
  <printOptions gridLines="1"/>
  <pageMargins left="0.75" right="0.75" top="1" bottom="1" header="0.5" footer="0.5"/>
  <pageSetup orientation="portrait" horizontalDpi="300" verticalDpi="300" r:id="rId1"/>
  <headerFooter alignWithMargins="0">
    <oddHeader>&amp;LTemplate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3:D35"/>
  <sheetViews>
    <sheetView workbookViewId="0">
      <selection activeCell="D3" sqref="D3"/>
    </sheetView>
  </sheetViews>
  <sheetFormatPr defaultRowHeight="20.25"/>
  <cols>
    <col min="1" max="1" width="43.42578125" style="25" customWidth="1"/>
    <col min="2" max="16384" width="9.140625" style="25"/>
  </cols>
  <sheetData>
    <row r="3" spans="1:4">
      <c r="D3" s="25" t="s">
        <v>65</v>
      </c>
    </row>
    <row r="4" spans="1:4">
      <c r="B4" s="25" t="s">
        <v>57</v>
      </c>
      <c r="D4" s="25" t="s">
        <v>66</v>
      </c>
    </row>
    <row r="5" spans="1:4">
      <c r="B5" s="25" t="s">
        <v>64</v>
      </c>
      <c r="C5" s="25" t="s">
        <v>54</v>
      </c>
    </row>
    <row r="6" spans="1:4">
      <c r="A6" s="26" t="s">
        <v>34</v>
      </c>
      <c r="B6" s="25">
        <v>430</v>
      </c>
      <c r="D6" s="25">
        <f>+B6+C6</f>
        <v>430</v>
      </c>
    </row>
    <row r="7" spans="1:4">
      <c r="A7" s="25" t="s">
        <v>35</v>
      </c>
      <c r="D7" s="25">
        <f t="shared" ref="D7:D13" si="0">+B7+C7</f>
        <v>0</v>
      </c>
    </row>
    <row r="8" spans="1:4">
      <c r="A8" s="25" t="s">
        <v>37</v>
      </c>
      <c r="D8" s="25">
        <f t="shared" si="0"/>
        <v>0</v>
      </c>
    </row>
    <row r="9" spans="1:4">
      <c r="A9" s="25" t="s">
        <v>36</v>
      </c>
      <c r="B9" s="25">
        <v>863</v>
      </c>
      <c r="D9" s="25">
        <f t="shared" si="0"/>
        <v>863</v>
      </c>
    </row>
    <row r="10" spans="1:4">
      <c r="A10" s="25" t="s">
        <v>52</v>
      </c>
      <c r="B10" s="25">
        <v>107</v>
      </c>
      <c r="D10" s="25">
        <f t="shared" si="0"/>
        <v>107</v>
      </c>
    </row>
    <row r="11" spans="1:4">
      <c r="A11" s="25" t="s">
        <v>27</v>
      </c>
      <c r="C11" s="25">
        <v>375</v>
      </c>
      <c r="D11" s="25">
        <f t="shared" si="0"/>
        <v>375</v>
      </c>
    </row>
    <row r="12" spans="1:4">
      <c r="A12" s="25" t="s">
        <v>55</v>
      </c>
      <c r="C12" s="25">
        <v>640</v>
      </c>
      <c r="D12" s="25">
        <f t="shared" si="0"/>
        <v>640</v>
      </c>
    </row>
    <row r="13" spans="1:4">
      <c r="D13" s="25">
        <f t="shared" si="0"/>
        <v>0</v>
      </c>
    </row>
    <row r="15" spans="1:4">
      <c r="A15" s="27" t="s">
        <v>12</v>
      </c>
      <c r="B15" s="25">
        <v>1400</v>
      </c>
      <c r="D15" s="25">
        <f>SUM(D6:D14)</f>
        <v>2415</v>
      </c>
    </row>
    <row r="18" spans="1:4">
      <c r="A18" s="25" t="s">
        <v>13</v>
      </c>
      <c r="B18" s="25">
        <v>200</v>
      </c>
      <c r="D18" s="25">
        <f t="shared" ref="D18:D19" si="1">+B18+C18</f>
        <v>200</v>
      </c>
    </row>
    <row r="19" spans="1:4">
      <c r="A19" s="25" t="s">
        <v>28</v>
      </c>
      <c r="B19" s="25">
        <v>155</v>
      </c>
      <c r="D19" s="25">
        <f t="shared" si="1"/>
        <v>155</v>
      </c>
    </row>
    <row r="20" spans="1:4">
      <c r="A20" s="25" t="s">
        <v>14</v>
      </c>
      <c r="B20" s="25">
        <v>400</v>
      </c>
    </row>
    <row r="21" spans="1:4">
      <c r="A21" s="25" t="s">
        <v>21</v>
      </c>
      <c r="B21" s="25">
        <v>60</v>
      </c>
    </row>
    <row r="22" spans="1:4">
      <c r="A22" s="25" t="s">
        <v>15</v>
      </c>
      <c r="B22" s="25">
        <v>585</v>
      </c>
    </row>
    <row r="23" spans="1:4">
      <c r="A23" s="25" t="s">
        <v>32</v>
      </c>
      <c r="D23" s="25">
        <f>+D24-D18-D19</f>
        <v>2060</v>
      </c>
    </row>
    <row r="24" spans="1:4">
      <c r="A24" s="27" t="s">
        <v>16</v>
      </c>
      <c r="B24" s="25">
        <v>1400</v>
      </c>
      <c r="D24" s="25">
        <v>2415</v>
      </c>
    </row>
    <row r="26" spans="1:4">
      <c r="A26" s="28" t="s">
        <v>58</v>
      </c>
    </row>
    <row r="28" spans="1:4">
      <c r="A28" s="25" t="s">
        <v>22</v>
      </c>
    </row>
    <row r="29" spans="1:4">
      <c r="A29" s="25" t="s">
        <v>23</v>
      </c>
    </row>
    <row r="30" spans="1:4">
      <c r="A30" s="25" t="s">
        <v>24</v>
      </c>
    </row>
    <row r="31" spans="1:4">
      <c r="A31" s="25" t="s">
        <v>25</v>
      </c>
    </row>
    <row r="32" spans="1:4">
      <c r="A32" s="25" t="s">
        <v>59</v>
      </c>
    </row>
    <row r="33" spans="1:1">
      <c r="A33" s="25" t="s">
        <v>38</v>
      </c>
    </row>
    <row r="34" spans="1:1">
      <c r="A34" s="25" t="s">
        <v>26</v>
      </c>
    </row>
    <row r="35" spans="1:1">
      <c r="A35" s="25" t="s">
        <v>33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Aptiva Customer</dc:creator>
  <cp:lastModifiedBy>St. John's University</cp:lastModifiedBy>
  <cp:lastPrinted>2007-10-09T16:37:45Z</cp:lastPrinted>
  <dcterms:created xsi:type="dcterms:W3CDTF">1997-11-24T00:23:16Z</dcterms:created>
  <dcterms:modified xsi:type="dcterms:W3CDTF">2012-11-19T02:20:33Z</dcterms:modified>
</cp:coreProperties>
</file>