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35" windowWidth="9420" windowHeight="4500" activeTab="1"/>
  </bookViews>
  <sheets>
    <sheet name="question Statement" sheetId="4" r:id="rId1"/>
    <sheet name="Spreadsheet" sheetId="1" r:id="rId2"/>
    <sheet name="Answer Sheet" sheetId="2" r:id="rId3"/>
    <sheet name="Temporary Grade For Spreadsheet" sheetId="3" r:id="rId4"/>
  </sheets>
  <calcPr calcId="125725"/>
</workbook>
</file>

<file path=xl/calcChain.xml><?xml version="1.0" encoding="utf-8"?>
<calcChain xmlns="http://schemas.openxmlformats.org/spreadsheetml/2006/main">
  <c r="O13" i="1"/>
  <c r="K11"/>
  <c r="K18"/>
  <c r="K12"/>
  <c r="K10"/>
  <c r="K8"/>
  <c r="K7"/>
  <c r="K6"/>
  <c r="K5"/>
  <c r="B4" l="1"/>
  <c r="F9"/>
  <c r="F11"/>
  <c r="F8"/>
  <c r="F5"/>
  <c r="F3"/>
  <c r="F19"/>
  <c r="F28"/>
  <c r="F29"/>
  <c r="F30"/>
  <c r="F32"/>
  <c r="F34"/>
  <c r="F35"/>
  <c r="F38"/>
  <c r="F39"/>
  <c r="F40"/>
  <c r="F41"/>
  <c r="B20" i="3" l="1"/>
  <c r="B21"/>
  <c r="B6" i="1"/>
  <c r="C6"/>
  <c r="C12"/>
  <c r="B12"/>
  <c r="C36"/>
  <c r="B36"/>
  <c r="B45" s="1"/>
  <c r="F33" l="1"/>
  <c r="F23"/>
  <c r="C14"/>
  <c r="C21" s="1"/>
  <c r="C25" s="1"/>
  <c r="C42" s="1"/>
  <c r="B14"/>
  <c r="B19" i="3" l="1"/>
  <c r="B21" i="1"/>
  <c r="B25" s="1"/>
  <c r="B42" s="1"/>
  <c r="B44" s="1"/>
  <c r="C44"/>
  <c r="F4"/>
  <c r="F31"/>
  <c r="F36" s="1"/>
  <c r="F10" l="1"/>
  <c r="F12"/>
  <c r="F6"/>
  <c r="F14" l="1"/>
  <c r="B15" i="3"/>
  <c r="F15" i="1" l="1"/>
  <c r="B17" i="3" s="1"/>
  <c r="D44" i="1"/>
  <c r="E44"/>
  <c r="F43"/>
  <c r="F16" l="1"/>
  <c r="F21" s="1"/>
  <c r="F25" s="1"/>
  <c r="F42" s="1"/>
  <c r="F44" s="1"/>
  <c r="E45"/>
  <c r="B12" i="3"/>
  <c r="B18"/>
  <c r="F45" i="1" l="1"/>
  <c r="B14" i="3"/>
  <c r="B13"/>
  <c r="B16" l="1"/>
  <c r="B23" s="1"/>
  <c r="Z1" s="1"/>
  <c r="B4" s="1"/>
</calcChain>
</file>

<file path=xl/comments1.xml><?xml version="1.0" encoding="utf-8"?>
<comments xmlns="http://schemas.openxmlformats.org/spreadsheetml/2006/main">
  <authors>
    <author>St Joseph's College</author>
  </authors>
  <commentList>
    <comment ref="C59" authorId="0">
      <text>
        <r>
          <rPr>
            <sz val="8"/>
            <color indexed="81"/>
            <rFont val="Tahoma"/>
            <family val="2"/>
          </rPr>
          <t xml:space="preserve">
Minority interest(Non-controlling interest = MI% times the book value of the sub
</t>
        </r>
      </text>
    </comment>
  </commentList>
</comments>
</file>

<file path=xl/sharedStrings.xml><?xml version="1.0" encoding="utf-8"?>
<sst xmlns="http://schemas.openxmlformats.org/spreadsheetml/2006/main" count="100" uniqueCount="93">
  <si>
    <t>Sales</t>
  </si>
  <si>
    <t xml:space="preserve">   Total revenues</t>
  </si>
  <si>
    <t>Cost of goods sold</t>
  </si>
  <si>
    <t>Total expenses</t>
  </si>
  <si>
    <t>Net income</t>
  </si>
  <si>
    <t>RETAINED EARNINGS</t>
  </si>
  <si>
    <t>STATEMENT</t>
  </si>
  <si>
    <t>Dividends declared</t>
  </si>
  <si>
    <t>BALANCE SHEET</t>
  </si>
  <si>
    <t>Cash</t>
  </si>
  <si>
    <t>Inventory</t>
  </si>
  <si>
    <t>Total assets</t>
  </si>
  <si>
    <t>Accounts payable</t>
  </si>
  <si>
    <t>Common stock</t>
  </si>
  <si>
    <t>Retained earnings</t>
  </si>
  <si>
    <t>Total liabilities and equity</t>
  </si>
  <si>
    <t>INCOME STATEMENT</t>
  </si>
  <si>
    <t>P CO.</t>
  </si>
  <si>
    <t>S CO.</t>
  </si>
  <si>
    <t>CONS.TOT.</t>
  </si>
  <si>
    <t>Paid in capital</t>
  </si>
  <si>
    <t>Goodwill</t>
  </si>
  <si>
    <t>DR.</t>
  </si>
  <si>
    <t>CR.</t>
  </si>
  <si>
    <t xml:space="preserve">   ELIMINATIONS</t>
  </si>
  <si>
    <t>Noncontrolling interest in sub</t>
  </si>
  <si>
    <t>Depreciation exp</t>
  </si>
  <si>
    <t>Other Expenses</t>
  </si>
  <si>
    <t>Accounts receivable</t>
  </si>
  <si>
    <t>Investment in Sub</t>
  </si>
  <si>
    <t>Land</t>
  </si>
  <si>
    <t>Plant and Equipment</t>
  </si>
  <si>
    <t>total</t>
  </si>
  <si>
    <t>Dividend Income</t>
  </si>
  <si>
    <t>enter here</t>
  </si>
  <si>
    <t>WARNING! INSERTING OR CHANGING ANY FORMAT ON</t>
  </si>
  <si>
    <t>THIS SPREADSHEET WILL IMPACT YOUR GRADE</t>
  </si>
  <si>
    <t>with respect to its investment in the sub? Enter 1,2,3,or 4</t>
  </si>
  <si>
    <t>3. Consolidated Retained Earnings Balance at end of year</t>
  </si>
  <si>
    <t>5. Consolidated Total Liabilities and Equity</t>
  </si>
  <si>
    <t>7. Noncontrolling Interest on Sub Equity (from consolidated total)</t>
  </si>
  <si>
    <t xml:space="preserve">9. How many journal entries did the parent record during the year </t>
  </si>
  <si>
    <t>10. What was the total debits for all of the parent co entries?</t>
  </si>
  <si>
    <t>Answer Sheet: Must use cell formulas except for Q9 below</t>
  </si>
  <si>
    <t xml:space="preserve">The fair value of the noncontrolling interest was proportionate to the consideration paid by the controlling interest. </t>
  </si>
  <si>
    <t xml:space="preserve">At that time, Salem Company had capital stock of $550,000 and retained earnings of $80,000.  </t>
  </si>
  <si>
    <t>Differences between the fair value and the book value of the identifiable assets of Salem Company were as follows:</t>
  </si>
  <si>
    <t>Under (Over) Valued</t>
  </si>
  <si>
    <t>Equipment</t>
  </si>
  <si>
    <t>Bonds payable</t>
  </si>
  <si>
    <t>1.                  Prepare the analysis as of acquisition date including unamortized differential at 1/1/11.</t>
  </si>
  <si>
    <t>Use formulas in all calculations.</t>
  </si>
  <si>
    <t>bonds payable</t>
  </si>
  <si>
    <t>enter all amounts as positive.</t>
  </si>
  <si>
    <t>TEMPORARY GRADE</t>
  </si>
  <si>
    <t>Total Net income</t>
  </si>
  <si>
    <t>Less net income to noncontrolling interest</t>
  </si>
  <si>
    <t>Net income to controlling interest</t>
  </si>
  <si>
    <t>In-Process Research &amp; Development</t>
  </si>
  <si>
    <t>The book values of all other assets and liabilities of Salem Company were equal to their fair values on January 1, 20011</t>
  </si>
  <si>
    <t xml:space="preserve">The inventory was sold in 2011 and the equipment has a 5-year remaining life as of January 1, 2011. </t>
  </si>
  <si>
    <t>The bonds payable mature in 5 years from January 1, 2011</t>
  </si>
  <si>
    <t>Required for the year ended December 31, 2013:</t>
  </si>
  <si>
    <t>2.                  Prepare the journal entries Porter recorded with respect to its investment in Porter for the year ended 12/31/13.</t>
  </si>
  <si>
    <t>3.                  Calculate Net income to controlling interest and Net income to non controlling interest for the year 2013.</t>
  </si>
  <si>
    <t>4.                  Prepare all necessary elimination entries for the year ended 2013.</t>
  </si>
  <si>
    <t>5.                  Complete the consolidated workpapers for the year ended 12/31/13.</t>
  </si>
  <si>
    <t>IPR&amp;D</t>
  </si>
  <si>
    <t xml:space="preserve">On January 1, 2011, Porter Company purchased an 90% interest in the capital stock of Salem Company for $850,000.  </t>
  </si>
  <si>
    <t>12/31/2013 (000's)</t>
  </si>
  <si>
    <t>Retained Earnings 1/1/13</t>
  </si>
  <si>
    <t>Retained Earnings 12/31/13</t>
  </si>
  <si>
    <t>1. Net income to the controlling interest  from consolidated statement of income</t>
  </si>
  <si>
    <t>2. Net income to the controlling interest from Step 3</t>
  </si>
  <si>
    <t>6. Net income to noncontrolling interest (AKA MI expense) (from consolidated total)</t>
  </si>
  <si>
    <t xml:space="preserve">4. Consolidated Total Assets </t>
  </si>
  <si>
    <t>8. Adjustment to Parent's Retained Earnings at 1/1/13</t>
  </si>
  <si>
    <t>At 12/31/13, Salem owes Porter $25000</t>
  </si>
  <si>
    <t>Clearly label each part in the spreadsheet tab below</t>
  </si>
  <si>
    <t>Do problem on "Additional Question" below for 20 points.</t>
  </si>
  <si>
    <t>Partial credit is awarded for all questions.</t>
  </si>
  <si>
    <t>Jan 1, 2011</t>
  </si>
  <si>
    <t>acquisition price</t>
  </si>
  <si>
    <t>total fv</t>
  </si>
  <si>
    <t>book value on Jan 1</t>
  </si>
  <si>
    <t>fv of ID net assets</t>
  </si>
  <si>
    <t>goodwill</t>
  </si>
  <si>
    <t>fv of nci</t>
  </si>
  <si>
    <t>equipment</t>
  </si>
  <si>
    <t>land</t>
  </si>
  <si>
    <t>inventory</t>
  </si>
  <si>
    <t>total diff</t>
  </si>
  <si>
    <t>diff</t>
  </si>
</sst>
</file>

<file path=xl/styles.xml><?xml version="1.0" encoding="utf-8"?>
<styleSheet xmlns="http://schemas.openxmlformats.org/spreadsheetml/2006/main">
  <numFmts count="1">
    <numFmt numFmtId="164" formatCode="#,##0.000"/>
  </numFmts>
  <fonts count="7">
    <font>
      <sz val="10"/>
      <name val="Arial"/>
    </font>
    <font>
      <sz val="8"/>
      <color indexed="81"/>
      <name val="Tahoma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99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3" fontId="0" fillId="0" borderId="0" xfId="0" applyNumberFormat="1"/>
    <xf numFmtId="0" fontId="3" fillId="0" borderId="0" xfId="0" applyFont="1"/>
    <xf numFmtId="0" fontId="3" fillId="8" borderId="0" xfId="0" applyFont="1" applyFill="1"/>
    <xf numFmtId="40" fontId="5" fillId="6" borderId="0" xfId="0" applyNumberFormat="1" applyFont="1" applyFill="1"/>
    <xf numFmtId="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1" xfId="0" applyNumberFormat="1" applyFont="1" applyBorder="1" applyAlignment="1"/>
    <xf numFmtId="4" fontId="2" fillId="0" borderId="0" xfId="0" applyNumberFormat="1" applyFont="1" applyFill="1"/>
    <xf numFmtId="4" fontId="2" fillId="6" borderId="0" xfId="0" quotePrefix="1" applyNumberFormat="1" applyFont="1" applyFill="1"/>
    <xf numFmtId="4" fontId="2" fillId="2" borderId="0" xfId="0" applyNumberFormat="1" applyFont="1" applyFill="1"/>
    <xf numFmtId="4" fontId="2" fillId="3" borderId="0" xfId="0" applyNumberFormat="1" applyFont="1" applyFill="1"/>
    <xf numFmtId="4" fontId="2" fillId="0" borderId="0" xfId="0" applyNumberFormat="1" applyFont="1" applyAlignment="1">
      <alignment horizontal="left"/>
    </xf>
    <xf numFmtId="40" fontId="4" fillId="4" borderId="0" xfId="0" applyNumberFormat="1" applyFont="1" applyFill="1"/>
    <xf numFmtId="40" fontId="4" fillId="5" borderId="0" xfId="0" applyNumberFormat="1" applyFont="1" applyFill="1"/>
    <xf numFmtId="40" fontId="5" fillId="0" borderId="0" xfId="0" applyNumberFormat="1" applyFont="1"/>
    <xf numFmtId="40" fontId="4" fillId="7" borderId="0" xfId="0" applyNumberFormat="1" applyFont="1" applyFill="1"/>
    <xf numFmtId="40" fontId="5" fillId="7" borderId="0" xfId="0" applyNumberFormat="1" applyFont="1" applyFill="1"/>
    <xf numFmtId="40" fontId="4" fillId="0" borderId="0" xfId="0" applyNumberFormat="1" applyFont="1"/>
    <xf numFmtId="40" fontId="5" fillId="6" borderId="2" xfId="0" applyNumberFormat="1" applyFont="1" applyFill="1" applyBorder="1"/>
    <xf numFmtId="164" fontId="2" fillId="2" borderId="0" xfId="0" applyNumberFormat="1" applyFont="1" applyFill="1"/>
    <xf numFmtId="4" fontId="2" fillId="0" borderId="0" xfId="0" quotePrefix="1" applyNumberFormat="1" applyFont="1" applyFill="1"/>
    <xf numFmtId="0" fontId="6" fillId="0" borderId="0" xfId="0" applyFont="1"/>
    <xf numFmtId="4" fontId="2" fillId="0" borderId="0" xfId="0" quotePrefix="1" applyNumberFormat="1" applyFont="1"/>
    <xf numFmtId="3" fontId="2" fillId="0" borderId="0" xfId="0" applyNumberFormat="1" applyFont="1" applyFill="1"/>
    <xf numFmtId="3" fontId="2" fillId="0" borderId="0" xfId="0" applyNumberFormat="1" applyFont="1"/>
    <xf numFmtId="3" fontId="2" fillId="0" borderId="0" xfId="0" quotePrefix="1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66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2:D33"/>
  <sheetViews>
    <sheetView topLeftCell="A16" workbookViewId="0">
      <selection activeCell="A22" sqref="A22"/>
    </sheetView>
  </sheetViews>
  <sheetFormatPr defaultRowHeight="12.75"/>
  <cols>
    <col min="3" max="3" width="13.85546875" customWidth="1"/>
  </cols>
  <sheetData>
    <row r="2" spans="1:4">
      <c r="A2" s="2" t="s">
        <v>68</v>
      </c>
      <c r="B2" s="2"/>
    </row>
    <row r="3" spans="1:4">
      <c r="A3" t="s">
        <v>44</v>
      </c>
    </row>
    <row r="4" spans="1:4">
      <c r="A4" t="s">
        <v>45</v>
      </c>
    </row>
    <row r="5" spans="1:4">
      <c r="A5" t="s">
        <v>46</v>
      </c>
    </row>
    <row r="7" spans="1:4">
      <c r="D7" t="s">
        <v>47</v>
      </c>
    </row>
    <row r="8" spans="1:4">
      <c r="A8" t="s">
        <v>48</v>
      </c>
      <c r="D8" s="1">
        <v>120000</v>
      </c>
    </row>
    <row r="9" spans="1:4">
      <c r="A9" t="s">
        <v>30</v>
      </c>
      <c r="D9" s="1">
        <v>25000</v>
      </c>
    </row>
    <row r="10" spans="1:4">
      <c r="A10" t="s">
        <v>10</v>
      </c>
      <c r="D10" s="1">
        <v>40000</v>
      </c>
    </row>
    <row r="11" spans="1:4">
      <c r="A11" t="s">
        <v>58</v>
      </c>
      <c r="D11" s="1">
        <v>40000</v>
      </c>
    </row>
    <row r="12" spans="1:4">
      <c r="A12" t="s">
        <v>49</v>
      </c>
      <c r="D12" s="1">
        <v>-10000</v>
      </c>
    </row>
    <row r="14" spans="1:4">
      <c r="A14" t="s">
        <v>59</v>
      </c>
    </row>
    <row r="15" spans="1:4">
      <c r="A15" t="s">
        <v>60</v>
      </c>
    </row>
    <row r="16" spans="1:4">
      <c r="A16" t="s">
        <v>61</v>
      </c>
    </row>
    <row r="17" spans="1:1">
      <c r="A17" t="s">
        <v>77</v>
      </c>
    </row>
    <row r="19" spans="1:1">
      <c r="A19" t="s">
        <v>62</v>
      </c>
    </row>
    <row r="21" spans="1:1">
      <c r="A21" t="s">
        <v>50</v>
      </c>
    </row>
    <row r="22" spans="1:1">
      <c r="A22" t="s">
        <v>63</v>
      </c>
    </row>
    <row r="23" spans="1:1">
      <c r="A23" t="s">
        <v>64</v>
      </c>
    </row>
    <row r="24" spans="1:1">
      <c r="A24" t="s">
        <v>65</v>
      </c>
    </row>
    <row r="25" spans="1:1">
      <c r="A25" t="s">
        <v>66</v>
      </c>
    </row>
    <row r="27" spans="1:1">
      <c r="A27" t="s">
        <v>51</v>
      </c>
    </row>
    <row r="29" spans="1:1">
      <c r="A29" t="s">
        <v>78</v>
      </c>
    </row>
    <row r="31" spans="1:1">
      <c r="A31" s="22" t="s">
        <v>79</v>
      </c>
    </row>
    <row r="33" spans="1:1">
      <c r="A33" s="22" t="s">
        <v>80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O78"/>
  <sheetViews>
    <sheetView tabSelected="1" topLeftCell="C1" workbookViewId="0">
      <selection activeCell="H21" sqref="H21"/>
    </sheetView>
  </sheetViews>
  <sheetFormatPr defaultRowHeight="15.75"/>
  <cols>
    <col min="1" max="1" width="38" style="5" customWidth="1"/>
    <col min="2" max="5" width="10.140625" style="5" bestFit="1" customWidth="1"/>
    <col min="6" max="6" width="12.7109375" style="8" customWidth="1"/>
    <col min="7" max="7" width="9.28515625" style="5" bestFit="1" customWidth="1"/>
    <col min="8" max="8" width="11.42578125" style="5" bestFit="1" customWidth="1"/>
    <col min="9" max="9" width="9.28515625" style="5" bestFit="1" customWidth="1"/>
    <col min="10" max="10" width="10.140625" style="5" bestFit="1" customWidth="1"/>
    <col min="11" max="11" width="9.28515625" style="25" bestFit="1" customWidth="1"/>
    <col min="12" max="12" width="10.140625" style="5" bestFit="1" customWidth="1"/>
    <col min="13" max="13" width="12.42578125" style="5" customWidth="1"/>
    <col min="14" max="14" width="9.28515625" style="5" bestFit="1" customWidth="1"/>
    <col min="15" max="16384" width="9.140625" style="5"/>
  </cols>
  <sheetData>
    <row r="1" spans="1:15">
      <c r="A1" s="5" t="s">
        <v>16</v>
      </c>
      <c r="B1" s="6" t="s">
        <v>17</v>
      </c>
      <c r="C1" s="6" t="s">
        <v>18</v>
      </c>
      <c r="D1" s="7" t="s">
        <v>24</v>
      </c>
      <c r="E1" s="7"/>
      <c r="F1" s="8" t="s">
        <v>19</v>
      </c>
      <c r="H1" t="s">
        <v>50</v>
      </c>
    </row>
    <row r="2" spans="1:15">
      <c r="A2" s="9" t="s">
        <v>69</v>
      </c>
      <c r="D2" s="6" t="s">
        <v>22</v>
      </c>
      <c r="E2" s="6" t="s">
        <v>23</v>
      </c>
      <c r="I2" s="21"/>
      <c r="J2" s="8"/>
      <c r="K2" s="24"/>
      <c r="L2" s="8"/>
      <c r="M2" s="8"/>
      <c r="N2" s="8"/>
      <c r="O2" s="8"/>
    </row>
    <row r="3" spans="1:15">
      <c r="A3" s="5" t="s">
        <v>0</v>
      </c>
      <c r="B3" s="5">
        <v>2100</v>
      </c>
      <c r="C3" s="5">
        <v>450</v>
      </c>
      <c r="F3" s="20">
        <f t="shared" ref="F3:F5" si="0">ROUND(B3+C3-D3+E3,2)</f>
        <v>2550</v>
      </c>
      <c r="H3" s="23" t="s">
        <v>81</v>
      </c>
      <c r="I3" s="8"/>
      <c r="J3" s="8"/>
      <c r="K3" s="24"/>
      <c r="L3" s="24"/>
      <c r="M3" s="24"/>
      <c r="N3" s="24"/>
      <c r="O3" s="24"/>
    </row>
    <row r="4" spans="1:15">
      <c r="A4" s="5" t="s">
        <v>33</v>
      </c>
      <c r="B4" s="5">
        <f>C23*0.9</f>
        <v>54</v>
      </c>
      <c r="F4" s="20">
        <f t="shared" si="0"/>
        <v>54</v>
      </c>
      <c r="H4" s="5" t="s">
        <v>82</v>
      </c>
      <c r="I4" s="8"/>
      <c r="J4" s="8"/>
      <c r="K4" s="24">
        <v>850</v>
      </c>
      <c r="L4" s="24"/>
      <c r="M4" s="24"/>
      <c r="N4" s="24"/>
      <c r="O4" s="24"/>
    </row>
    <row r="5" spans="1:15">
      <c r="F5" s="20">
        <f t="shared" si="0"/>
        <v>0</v>
      </c>
      <c r="H5" s="5" t="s">
        <v>87</v>
      </c>
      <c r="I5" s="8"/>
      <c r="J5" s="8"/>
      <c r="K5" s="24">
        <f>K4/0.9*0.1</f>
        <v>94.444444444444457</v>
      </c>
      <c r="L5" s="24"/>
      <c r="M5" s="24"/>
      <c r="N5" s="24"/>
      <c r="O5" s="24"/>
    </row>
    <row r="6" spans="1:15">
      <c r="A6" s="5" t="s">
        <v>1</v>
      </c>
      <c r="B6" s="10">
        <f>SUM(B3:B5)</f>
        <v>2154</v>
      </c>
      <c r="C6" s="10">
        <f>SUM(C3:C5)</f>
        <v>450</v>
      </c>
      <c r="D6" s="11"/>
      <c r="E6" s="11"/>
      <c r="F6" s="10">
        <f>SUM(F3:F5)</f>
        <v>2604</v>
      </c>
      <c r="H6" s="5" t="s">
        <v>83</v>
      </c>
      <c r="I6" s="8"/>
      <c r="J6" s="8"/>
      <c r="K6" s="24">
        <f>SUM(K4:K5)</f>
        <v>944.44444444444446</v>
      </c>
      <c r="L6" s="24"/>
      <c r="M6" s="24"/>
      <c r="N6" s="24"/>
      <c r="O6" s="24"/>
    </row>
    <row r="7" spans="1:15">
      <c r="F7" s="10"/>
      <c r="H7" s="5" t="s">
        <v>84</v>
      </c>
      <c r="I7" s="8"/>
      <c r="J7" s="8"/>
      <c r="K7" s="24">
        <f>550+80</f>
        <v>630</v>
      </c>
      <c r="L7" s="24"/>
      <c r="M7" s="24"/>
      <c r="N7" s="24"/>
      <c r="O7" s="24"/>
    </row>
    <row r="8" spans="1:15">
      <c r="A8" s="5" t="s">
        <v>2</v>
      </c>
      <c r="B8" s="5">
        <v>950</v>
      </c>
      <c r="C8" s="5">
        <v>200</v>
      </c>
      <c r="F8" s="10">
        <f t="shared" ref="F8:F11" si="1">ROUND(+B8+C8+D8-E8,2)</f>
        <v>1150</v>
      </c>
      <c r="H8" s="5" t="s">
        <v>92</v>
      </c>
      <c r="I8" s="8"/>
      <c r="J8" s="8"/>
      <c r="K8" s="24">
        <f>K6-K7</f>
        <v>314.44444444444446</v>
      </c>
      <c r="L8" s="24"/>
      <c r="M8" s="24"/>
      <c r="N8" s="24"/>
      <c r="O8" s="24"/>
    </row>
    <row r="9" spans="1:15">
      <c r="A9" s="5" t="s">
        <v>26</v>
      </c>
      <c r="B9" s="5">
        <v>50</v>
      </c>
      <c r="C9" s="5">
        <v>30</v>
      </c>
      <c r="F9" s="10">
        <f t="shared" si="1"/>
        <v>80</v>
      </c>
      <c r="I9" s="8"/>
      <c r="J9" s="8"/>
      <c r="K9" s="24"/>
      <c r="L9" s="24"/>
      <c r="M9" s="24"/>
      <c r="N9" s="24"/>
      <c r="O9" s="24"/>
    </row>
    <row r="10" spans="1:15">
      <c r="A10" s="5" t="s">
        <v>27</v>
      </c>
      <c r="B10" s="5">
        <v>60</v>
      </c>
      <c r="C10" s="5">
        <v>50</v>
      </c>
      <c r="F10" s="10">
        <f t="shared" si="1"/>
        <v>110</v>
      </c>
      <c r="H10" s="5" t="s">
        <v>83</v>
      </c>
      <c r="I10" s="8"/>
      <c r="J10" s="8"/>
      <c r="K10" s="24">
        <f>K6</f>
        <v>944.44444444444446</v>
      </c>
      <c r="L10" s="24"/>
      <c r="M10" s="24"/>
      <c r="N10" s="24"/>
      <c r="O10" s="24"/>
    </row>
    <row r="11" spans="1:15">
      <c r="F11" s="10">
        <f t="shared" si="1"/>
        <v>0</v>
      </c>
      <c r="H11" s="5" t="s">
        <v>85</v>
      </c>
      <c r="I11" s="8"/>
      <c r="J11" s="8"/>
      <c r="K11" s="26">
        <f>K7+120+25+40+40-10</f>
        <v>845</v>
      </c>
      <c r="L11" s="26"/>
      <c r="M11" s="24"/>
      <c r="N11" s="26"/>
      <c r="O11" s="24"/>
    </row>
    <row r="12" spans="1:15">
      <c r="A12" s="5" t="s">
        <v>3</v>
      </c>
      <c r="B12" s="10">
        <f>SUM(B8:B11)</f>
        <v>1060</v>
      </c>
      <c r="C12" s="10">
        <f>SUM(C8:C11)</f>
        <v>280</v>
      </c>
      <c r="D12" s="11"/>
      <c r="E12" s="11"/>
      <c r="F12" s="10">
        <f>SUM(F8:F11)</f>
        <v>1340</v>
      </c>
      <c r="H12" s="5" t="s">
        <v>86</v>
      </c>
      <c r="I12" s="8"/>
      <c r="J12" s="8"/>
      <c r="K12" s="24">
        <f>K10-K11</f>
        <v>99.444444444444457</v>
      </c>
      <c r="L12" s="24"/>
      <c r="M12" s="24"/>
      <c r="N12" s="24"/>
      <c r="O12" s="24"/>
    </row>
    <row r="13" spans="1:15">
      <c r="F13" s="10"/>
      <c r="H13" s="5" t="s">
        <v>88</v>
      </c>
      <c r="I13" s="8"/>
      <c r="J13" s="8"/>
      <c r="K13" s="24">
        <v>120</v>
      </c>
      <c r="M13" s="24"/>
      <c r="N13" s="24"/>
      <c r="O13" s="24">
        <f>-K13/5</f>
        <v>-24</v>
      </c>
    </row>
    <row r="14" spans="1:15">
      <c r="A14" s="5" t="s">
        <v>55</v>
      </c>
      <c r="B14" s="10">
        <f>+B6-B12</f>
        <v>1094</v>
      </c>
      <c r="C14" s="10">
        <f>+C6-C12</f>
        <v>170</v>
      </c>
      <c r="D14" s="11"/>
      <c r="E14" s="11"/>
      <c r="F14" s="10">
        <f>+F6-F12</f>
        <v>1264</v>
      </c>
      <c r="H14" s="5" t="s">
        <v>89</v>
      </c>
      <c r="I14" s="8"/>
      <c r="J14" s="8"/>
      <c r="K14" s="24">
        <v>25</v>
      </c>
      <c r="L14" s="24"/>
      <c r="M14" s="24"/>
      <c r="N14" s="24"/>
      <c r="O14" s="24"/>
    </row>
    <row r="15" spans="1:15">
      <c r="A15" s="5" t="s">
        <v>56</v>
      </c>
      <c r="F15" s="10">
        <f>+B15+C15+D15-E15</f>
        <v>0</v>
      </c>
      <c r="H15" s="5" t="s">
        <v>90</v>
      </c>
      <c r="I15" s="8"/>
      <c r="J15" s="8"/>
      <c r="K15" s="24">
        <v>40</v>
      </c>
      <c r="L15" s="24"/>
      <c r="M15" s="24"/>
      <c r="N15" s="24"/>
      <c r="O15" s="24"/>
    </row>
    <row r="16" spans="1:15">
      <c r="A16" s="5" t="s">
        <v>57</v>
      </c>
      <c r="F16" s="10">
        <f>F14-F15</f>
        <v>1264</v>
      </c>
      <c r="H16" s="5" t="s">
        <v>67</v>
      </c>
      <c r="I16" s="8"/>
      <c r="J16" s="8"/>
      <c r="K16" s="24">
        <v>40</v>
      </c>
      <c r="L16" s="24"/>
      <c r="M16" s="24"/>
      <c r="N16" s="24"/>
      <c r="O16" s="24"/>
    </row>
    <row r="17" spans="1:15">
      <c r="A17" s="5" t="s">
        <v>5</v>
      </c>
      <c r="F17" s="10"/>
      <c r="H17" s="5" t="s">
        <v>52</v>
      </c>
      <c r="I17" s="8"/>
      <c r="J17" s="8"/>
      <c r="K17" s="24">
        <v>-10</v>
      </c>
      <c r="L17" s="24"/>
      <c r="M17" s="24"/>
      <c r="N17" s="24"/>
      <c r="O17" s="24"/>
    </row>
    <row r="18" spans="1:15">
      <c r="A18" s="6" t="s">
        <v>6</v>
      </c>
      <c r="F18" s="10"/>
      <c r="H18" s="5" t="s">
        <v>91</v>
      </c>
      <c r="I18" s="8"/>
      <c r="J18" s="8"/>
      <c r="K18" s="24">
        <f>SUM(K12:K17)</f>
        <v>314.44444444444446</v>
      </c>
      <c r="L18" s="24"/>
      <c r="M18" s="24"/>
      <c r="N18" s="24"/>
      <c r="O18" s="24"/>
    </row>
    <row r="19" spans="1:15">
      <c r="A19" s="12" t="s">
        <v>70</v>
      </c>
      <c r="B19" s="5">
        <v>500</v>
      </c>
      <c r="C19" s="5">
        <v>230</v>
      </c>
      <c r="F19" s="20">
        <f t="shared" ref="F19" si="2">ROUND(B19+C19-D19+E19,2)</f>
        <v>730</v>
      </c>
      <c r="I19" s="8"/>
      <c r="J19" s="8"/>
      <c r="K19" s="24"/>
      <c r="L19" s="24"/>
      <c r="M19" s="24"/>
      <c r="N19" s="24"/>
      <c r="O19" s="24"/>
    </row>
    <row r="20" spans="1:15">
      <c r="F20" s="10"/>
      <c r="I20" s="8"/>
      <c r="J20" s="8"/>
      <c r="K20" s="24"/>
      <c r="L20" s="8"/>
      <c r="M20" s="8"/>
      <c r="N20" s="8"/>
      <c r="O20" s="8"/>
    </row>
    <row r="21" spans="1:15">
      <c r="A21" s="5" t="s">
        <v>4</v>
      </c>
      <c r="B21" s="10">
        <f>+B14</f>
        <v>1094</v>
      </c>
      <c r="C21" s="10">
        <f>+C14</f>
        <v>170</v>
      </c>
      <c r="D21" s="11"/>
      <c r="E21" s="11"/>
      <c r="F21" s="10">
        <f>F16</f>
        <v>1264</v>
      </c>
      <c r="H21" t="s">
        <v>63</v>
      </c>
      <c r="I21" s="8"/>
      <c r="J21" s="8"/>
      <c r="K21" s="24"/>
      <c r="L21" s="8"/>
      <c r="M21" s="8"/>
      <c r="N21" s="8"/>
      <c r="O21" s="8"/>
    </row>
    <row r="22" spans="1:15">
      <c r="F22" s="10"/>
      <c r="I22" s="8"/>
      <c r="J22" s="8"/>
      <c r="K22" s="24"/>
      <c r="L22" s="8"/>
      <c r="M22" s="8"/>
      <c r="N22" s="8"/>
      <c r="O22" s="8"/>
    </row>
    <row r="23" spans="1:15">
      <c r="A23" s="5" t="s">
        <v>7</v>
      </c>
      <c r="B23" s="5">
        <v>90</v>
      </c>
      <c r="C23" s="5">
        <v>60</v>
      </c>
      <c r="F23" s="10">
        <f t="shared" ref="F23" si="3">ROUND(+B23+C23+D23-E23,2)</f>
        <v>150</v>
      </c>
    </row>
    <row r="24" spans="1:15">
      <c r="F24" s="10"/>
    </row>
    <row r="25" spans="1:15">
      <c r="A25" s="5" t="s">
        <v>71</v>
      </c>
      <c r="B25" s="10">
        <f>+B19+B21-B23</f>
        <v>1504</v>
      </c>
      <c r="C25" s="10">
        <f>+C19+C21-C23</f>
        <v>340</v>
      </c>
      <c r="D25" s="11"/>
      <c r="E25" s="11"/>
      <c r="F25" s="10">
        <f>+F19+F21-F23</f>
        <v>1844</v>
      </c>
    </row>
    <row r="26" spans="1:15">
      <c r="F26" s="10"/>
    </row>
    <row r="27" spans="1:15">
      <c r="A27" s="6" t="s">
        <v>8</v>
      </c>
      <c r="F27" s="10"/>
    </row>
    <row r="28" spans="1:15">
      <c r="A28" s="12" t="s">
        <v>9</v>
      </c>
      <c r="B28" s="5">
        <v>76</v>
      </c>
      <c r="C28" s="5">
        <v>65</v>
      </c>
      <c r="F28" s="10">
        <f t="shared" ref="F28:F34" si="4">ROUND(+B28+C28+D28-E28,2)</f>
        <v>141</v>
      </c>
    </row>
    <row r="29" spans="1:15">
      <c r="A29" s="5" t="s">
        <v>28</v>
      </c>
      <c r="B29" s="5">
        <v>445</v>
      </c>
      <c r="C29" s="5">
        <v>190</v>
      </c>
      <c r="F29" s="10">
        <f t="shared" si="4"/>
        <v>635</v>
      </c>
    </row>
    <row r="30" spans="1:15">
      <c r="A30" s="5" t="s">
        <v>10</v>
      </c>
      <c r="B30" s="5">
        <v>780</v>
      </c>
      <c r="C30" s="5">
        <v>175</v>
      </c>
      <c r="F30" s="10">
        <f t="shared" si="4"/>
        <v>955</v>
      </c>
    </row>
    <row r="31" spans="1:15">
      <c r="A31" s="5" t="s">
        <v>29</v>
      </c>
      <c r="B31" s="5">
        <v>850</v>
      </c>
      <c r="F31" s="10">
        <f t="shared" si="4"/>
        <v>850</v>
      </c>
    </row>
    <row r="32" spans="1:15">
      <c r="A32" s="5" t="s">
        <v>30</v>
      </c>
      <c r="B32" s="5">
        <v>215</v>
      </c>
      <c r="C32" s="5">
        <v>320</v>
      </c>
      <c r="F32" s="10">
        <f t="shared" si="4"/>
        <v>535</v>
      </c>
    </row>
    <row r="33" spans="1:11">
      <c r="A33" s="5" t="s">
        <v>67</v>
      </c>
      <c r="F33" s="10">
        <f t="shared" si="4"/>
        <v>0</v>
      </c>
    </row>
    <row r="34" spans="1:11">
      <c r="A34" s="5" t="s">
        <v>31</v>
      </c>
      <c r="B34" s="5">
        <v>360</v>
      </c>
      <c r="C34" s="5">
        <v>280</v>
      </c>
      <c r="F34" s="10">
        <f t="shared" si="4"/>
        <v>640</v>
      </c>
    </row>
    <row r="35" spans="1:11">
      <c r="A35" s="5" t="s">
        <v>21</v>
      </c>
      <c r="F35" s="10">
        <f>ROUND(+B35+C35+D35-E35,2)</f>
        <v>0</v>
      </c>
    </row>
    <row r="36" spans="1:11">
      <c r="A36" s="5" t="s">
        <v>11</v>
      </c>
      <c r="B36" s="10">
        <f>SUM(B28:B35)</f>
        <v>2726</v>
      </c>
      <c r="C36" s="10">
        <f>SUM(C28:C35)</f>
        <v>1030</v>
      </c>
      <c r="F36" s="10">
        <f>ROUND(SUM(F28:F35),2)</f>
        <v>3756</v>
      </c>
    </row>
    <row r="37" spans="1:11">
      <c r="F37" s="10"/>
    </row>
    <row r="38" spans="1:11">
      <c r="A38" s="5" t="s">
        <v>12</v>
      </c>
      <c r="B38" s="5">
        <v>132</v>
      </c>
      <c r="C38" s="5">
        <v>110</v>
      </c>
      <c r="F38" s="20">
        <f t="shared" ref="F38:F41" si="5">ROUND(B38+C38-D38+E38,2)</f>
        <v>242</v>
      </c>
    </row>
    <row r="39" spans="1:11">
      <c r="A39" s="5" t="s">
        <v>52</v>
      </c>
      <c r="B39" s="5">
        <v>90</v>
      </c>
      <c r="C39" s="5">
        <v>30</v>
      </c>
      <c r="F39" s="20">
        <f t="shared" si="5"/>
        <v>120</v>
      </c>
    </row>
    <row r="40" spans="1:11">
      <c r="A40" s="5" t="s">
        <v>13</v>
      </c>
      <c r="B40" s="5">
        <v>1000</v>
      </c>
      <c r="C40" s="5">
        <v>550</v>
      </c>
      <c r="F40" s="20">
        <f t="shared" si="5"/>
        <v>1550</v>
      </c>
    </row>
    <row r="41" spans="1:11">
      <c r="A41" s="5" t="s">
        <v>20</v>
      </c>
      <c r="F41" s="20">
        <f t="shared" si="5"/>
        <v>0</v>
      </c>
    </row>
    <row r="42" spans="1:11">
      <c r="A42" s="5" t="s">
        <v>14</v>
      </c>
      <c r="B42" s="10">
        <f>+B25</f>
        <v>1504</v>
      </c>
      <c r="C42" s="10">
        <f>+C25</f>
        <v>340</v>
      </c>
      <c r="D42" s="11"/>
      <c r="E42" s="11"/>
      <c r="F42" s="20">
        <f>F25</f>
        <v>1844</v>
      </c>
    </row>
    <row r="43" spans="1:11">
      <c r="A43" s="5" t="s">
        <v>25</v>
      </c>
      <c r="F43" s="20">
        <f>ROUND(B43+C43-D43+E43,2)</f>
        <v>0</v>
      </c>
    </row>
    <row r="44" spans="1:11">
      <c r="A44" s="5" t="s">
        <v>15</v>
      </c>
      <c r="B44" s="10">
        <f>SUM(B38:B43)</f>
        <v>2726</v>
      </c>
      <c r="C44" s="10">
        <f>SUM(C38:C43)</f>
        <v>1030</v>
      </c>
      <c r="D44" s="10">
        <f>ROUND(SUM(D1:D43),2)</f>
        <v>0</v>
      </c>
      <c r="E44" s="10">
        <f>ROUND(SUM(E1:E43),2)</f>
        <v>0</v>
      </c>
      <c r="F44" s="10">
        <f>ROUND(SUM(F38:F43),2)</f>
        <v>3756</v>
      </c>
    </row>
    <row r="45" spans="1:11">
      <c r="B45" s="5">
        <f>B36-B44</f>
        <v>0</v>
      </c>
      <c r="E45" s="5">
        <f>D44-E44</f>
        <v>0</v>
      </c>
      <c r="F45" s="8">
        <f>+F36-F44</f>
        <v>0</v>
      </c>
    </row>
    <row r="47" spans="1:11" s="8" customFormat="1">
      <c r="K47" s="24"/>
    </row>
    <row r="48" spans="1:11" s="8" customFormat="1">
      <c r="K48" s="24"/>
    </row>
    <row r="49" spans="3:11" s="8" customFormat="1">
      <c r="K49" s="24"/>
    </row>
    <row r="50" spans="3:11" s="8" customFormat="1">
      <c r="K50" s="24"/>
    </row>
    <row r="51" spans="3:11" s="8" customFormat="1">
      <c r="K51" s="24"/>
    </row>
    <row r="52" spans="3:11" s="8" customFormat="1">
      <c r="K52" s="24"/>
    </row>
    <row r="53" spans="3:11" s="8" customFormat="1">
      <c r="K53" s="24"/>
    </row>
    <row r="54" spans="3:11" s="8" customFormat="1">
      <c r="K54" s="24"/>
    </row>
    <row r="55" spans="3:11" s="8" customFormat="1">
      <c r="K55" s="24"/>
    </row>
    <row r="56" spans="3:11" s="8" customFormat="1">
      <c r="K56" s="24"/>
    </row>
    <row r="57" spans="3:11" s="8" customFormat="1">
      <c r="K57" s="24"/>
    </row>
    <row r="58" spans="3:11" s="8" customFormat="1">
      <c r="K58" s="24"/>
    </row>
    <row r="59" spans="3:11" s="8" customFormat="1">
      <c r="K59" s="24"/>
    </row>
    <row r="60" spans="3:11" s="8" customFormat="1">
      <c r="K60" s="24"/>
    </row>
    <row r="61" spans="3:11" s="8" customFormat="1">
      <c r="K61" s="24"/>
    </row>
    <row r="62" spans="3:11" s="8" customFormat="1">
      <c r="K62" s="24"/>
    </row>
    <row r="63" spans="3:11" s="8" customFormat="1">
      <c r="K63" s="24"/>
    </row>
    <row r="64" spans="3:11" s="8" customFormat="1">
      <c r="K64" s="24"/>
    </row>
    <row r="65" spans="11:11" s="8" customFormat="1">
      <c r="K65" s="24"/>
    </row>
    <row r="66" spans="11:11" s="8" customFormat="1">
      <c r="K66" s="24"/>
    </row>
    <row r="67" spans="11:11" s="8" customFormat="1">
      <c r="K67" s="24"/>
    </row>
    <row r="68" spans="11:11" s="8" customFormat="1">
      <c r="K68" s="24"/>
    </row>
    <row r="69" spans="11:11" s="8" customFormat="1">
      <c r="K69" s="24"/>
    </row>
    <row r="70" spans="11:11" s="8" customFormat="1">
      <c r="K70" s="24"/>
    </row>
    <row r="71" spans="11:11" s="8" customFormat="1">
      <c r="K71" s="24"/>
    </row>
    <row r="72" spans="11:11" s="8" customFormat="1">
      <c r="K72" s="24"/>
    </row>
    <row r="73" spans="11:11" s="8" customFormat="1">
      <c r="K73" s="24"/>
    </row>
    <row r="74" spans="11:11" s="8" customFormat="1">
      <c r="K74" s="24"/>
    </row>
    <row r="75" spans="11:11" s="8" customFormat="1">
      <c r="K75" s="24"/>
    </row>
    <row r="76" spans="11:11" s="8" customFormat="1">
      <c r="K76" s="24"/>
    </row>
    <row r="77" spans="11:11" s="8" customFormat="1">
      <c r="K77" s="24"/>
    </row>
    <row r="78" spans="11:11" s="8" customFormat="1">
      <c r="K78" s="24"/>
    </row>
  </sheetData>
  <phoneticPr fontId="0" type="noConversion"/>
  <printOptions gridLines="1"/>
  <pageMargins left="0.75" right="0.75" top="1" bottom="1" header="0.5" footer="0.5"/>
  <pageSetup orientation="portrait" horizontalDpi="300" verticalDpi="300" r:id="rId1"/>
  <headerFooter alignWithMargins="0">
    <oddHeader>&amp;LMI Exam</oddHeader>
    <oddFooter xml:space="preserve">&amp;LNTD Spring 2008
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00B050"/>
  </sheetPr>
  <dimension ref="A1:L23"/>
  <sheetViews>
    <sheetView workbookViewId="0">
      <selection activeCell="A16" sqref="A16"/>
    </sheetView>
  </sheetViews>
  <sheetFormatPr defaultRowHeight="18"/>
  <cols>
    <col min="1" max="1" width="120.28515625" style="15" bestFit="1" customWidth="1"/>
    <col min="2" max="2" width="15" style="15" bestFit="1" customWidth="1"/>
    <col min="3" max="16384" width="9.140625" style="15"/>
  </cols>
  <sheetData>
    <row r="1" spans="1:12">
      <c r="A1" s="13" t="s">
        <v>43</v>
      </c>
      <c r="B1" s="14" t="s">
        <v>34</v>
      </c>
      <c r="D1" s="16" t="s">
        <v>35</v>
      </c>
      <c r="E1" s="16"/>
      <c r="F1" s="16"/>
      <c r="G1" s="16"/>
      <c r="H1" s="16"/>
      <c r="I1" s="16"/>
      <c r="J1" s="17"/>
      <c r="K1" s="17"/>
      <c r="L1" s="17"/>
    </row>
    <row r="2" spans="1:12">
      <c r="A2" s="13" t="s">
        <v>53</v>
      </c>
      <c r="B2" s="14"/>
      <c r="D2" s="16"/>
      <c r="E2" s="16"/>
      <c r="F2" s="16"/>
      <c r="G2" s="16"/>
      <c r="H2" s="16"/>
      <c r="I2" s="16"/>
      <c r="J2" s="17"/>
      <c r="K2" s="17"/>
      <c r="L2" s="17"/>
    </row>
    <row r="3" spans="1:12">
      <c r="D3" s="16" t="s">
        <v>36</v>
      </c>
      <c r="E3" s="16"/>
      <c r="F3" s="16"/>
      <c r="G3" s="16"/>
      <c r="H3" s="16"/>
      <c r="I3" s="16"/>
      <c r="J3" s="17"/>
      <c r="K3" s="17"/>
      <c r="L3" s="17"/>
    </row>
    <row r="4" spans="1:12">
      <c r="A4" s="18" t="s">
        <v>72</v>
      </c>
      <c r="B4" s="19"/>
    </row>
    <row r="5" spans="1:12">
      <c r="A5" s="18"/>
    </row>
    <row r="6" spans="1:12">
      <c r="A6" s="18" t="s">
        <v>73</v>
      </c>
      <c r="B6" s="4"/>
    </row>
    <row r="7" spans="1:12">
      <c r="A7" s="18"/>
    </row>
    <row r="8" spans="1:12">
      <c r="A8" s="18" t="s">
        <v>38</v>
      </c>
      <c r="B8" s="4"/>
    </row>
    <row r="9" spans="1:12">
      <c r="A9" s="18"/>
    </row>
    <row r="10" spans="1:12">
      <c r="A10" s="18" t="s">
        <v>75</v>
      </c>
      <c r="B10" s="4"/>
    </row>
    <row r="11" spans="1:12">
      <c r="A11" s="18"/>
    </row>
    <row r="12" spans="1:12">
      <c r="A12" s="18" t="s">
        <v>39</v>
      </c>
      <c r="B12" s="4"/>
    </row>
    <row r="13" spans="1:12">
      <c r="A13" s="18"/>
    </row>
    <row r="14" spans="1:12">
      <c r="A14" s="18" t="s">
        <v>74</v>
      </c>
      <c r="B14" s="4"/>
    </row>
    <row r="15" spans="1:12">
      <c r="A15" s="18"/>
    </row>
    <row r="16" spans="1:12">
      <c r="A16" s="18" t="s">
        <v>40</v>
      </c>
      <c r="B16" s="4"/>
    </row>
    <row r="17" spans="1:2">
      <c r="A17" s="18"/>
    </row>
    <row r="18" spans="1:2">
      <c r="A18" s="18" t="s">
        <v>76</v>
      </c>
      <c r="B18" s="4"/>
    </row>
    <row r="19" spans="1:2">
      <c r="A19" s="18"/>
    </row>
    <row r="20" spans="1:2">
      <c r="A20" s="18" t="s">
        <v>41</v>
      </c>
    </row>
    <row r="21" spans="1:2">
      <c r="A21" s="18" t="s">
        <v>37</v>
      </c>
      <c r="B21" s="4"/>
    </row>
    <row r="22" spans="1:2">
      <c r="A22" s="18"/>
    </row>
    <row r="23" spans="1:2">
      <c r="A23" s="18" t="s">
        <v>42</v>
      </c>
      <c r="B23" s="4"/>
    </row>
  </sheetData>
  <phoneticPr fontId="0" type="noConversion"/>
  <pageMargins left="0.75" right="0.75" top="1" bottom="1" header="0.5" footer="0.5"/>
  <pageSetup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70C0"/>
  </sheetPr>
  <dimension ref="A1:Z28"/>
  <sheetViews>
    <sheetView topLeftCell="C1" workbookViewId="0">
      <selection activeCell="L40" sqref="L40"/>
    </sheetView>
  </sheetViews>
  <sheetFormatPr defaultRowHeight="12.75"/>
  <cols>
    <col min="1" max="1" width="19.85546875" style="2" bestFit="1" customWidth="1"/>
    <col min="2" max="25" width="9.140625" style="2"/>
    <col min="26" max="26" width="0" style="2" hidden="1" customWidth="1"/>
    <col min="27" max="16384" width="9.140625" style="2"/>
  </cols>
  <sheetData>
    <row r="1" spans="1:26">
      <c r="Z1" s="3">
        <f>+B23/10*100</f>
        <v>20</v>
      </c>
    </row>
    <row r="4" spans="1:26">
      <c r="A4" s="3" t="s">
        <v>54</v>
      </c>
      <c r="B4" s="3">
        <f>Z1</f>
        <v>20</v>
      </c>
    </row>
    <row r="8" spans="1:26" hidden="1"/>
    <row r="9" spans="1:26" hidden="1"/>
    <row r="10" spans="1:26" hidden="1"/>
    <row r="11" spans="1:26" hidden="1"/>
    <row r="12" spans="1:26" hidden="1">
      <c r="A12" s="2">
        <v>1</v>
      </c>
      <c r="B12" s="2">
        <f>IF('Answer Sheet'!B4=1169.6,1,0)</f>
        <v>0</v>
      </c>
    </row>
    <row r="13" spans="1:26" hidden="1">
      <c r="A13" s="2">
        <v>2</v>
      </c>
      <c r="B13" s="2">
        <f>IF('Answer Sheet'!B6='Answer Sheet'!B4,1,0)</f>
        <v>1</v>
      </c>
    </row>
    <row r="14" spans="1:26" hidden="1">
      <c r="A14" s="2">
        <v>3</v>
      </c>
      <c r="B14" s="2">
        <f>IF('Answer Sheet'!B8=1631.8,1,0)</f>
        <v>0</v>
      </c>
    </row>
    <row r="15" spans="1:26" hidden="1">
      <c r="A15" s="2">
        <v>4</v>
      </c>
      <c r="B15" s="2">
        <f>IF('Answer Sheet'!B10=3073.44,1,0)</f>
        <v>0</v>
      </c>
    </row>
    <row r="16" spans="1:26" hidden="1">
      <c r="A16" s="2">
        <v>5</v>
      </c>
      <c r="B16" s="2">
        <f>IF('Answer Sheet'!B12='Answer Sheet'!B10,1,0)</f>
        <v>1</v>
      </c>
    </row>
    <row r="17" spans="1:2" hidden="1">
      <c r="A17" s="2">
        <v>6</v>
      </c>
      <c r="B17" s="2">
        <f>IF('Answer Sheet'!B14=14.4,1,0)</f>
        <v>0</v>
      </c>
    </row>
    <row r="18" spans="1:2" hidden="1">
      <c r="A18" s="2">
        <v>7</v>
      </c>
      <c r="B18" s="2">
        <f>IF('Answer Sheet'!B16=108.64,1,0)</f>
        <v>0</v>
      </c>
    </row>
    <row r="19" spans="1:2" hidden="1">
      <c r="A19" s="2">
        <v>8</v>
      </c>
      <c r="B19" s="2">
        <f>IF('Answer Sheet'!B18=52.2,1,0)</f>
        <v>0</v>
      </c>
    </row>
    <row r="20" spans="1:2" hidden="1">
      <c r="A20" s="2">
        <v>9</v>
      </c>
      <c r="B20" s="2">
        <f>IF('Answer Sheet'!B21=1,1,0)</f>
        <v>0</v>
      </c>
    </row>
    <row r="21" spans="1:2" hidden="1">
      <c r="A21" s="2">
        <v>10</v>
      </c>
      <c r="B21" s="2">
        <f>IF('Answer Sheet'!B23=54,1,0)</f>
        <v>0</v>
      </c>
    </row>
    <row r="22" spans="1:2" hidden="1"/>
    <row r="23" spans="1:2" hidden="1">
      <c r="A23" s="2" t="s">
        <v>32</v>
      </c>
      <c r="B23" s="2">
        <f>SUM(B12:B22)</f>
        <v>2</v>
      </c>
    </row>
    <row r="24" spans="1:2" hidden="1"/>
    <row r="25" spans="1:2" hidden="1"/>
    <row r="26" spans="1:2" hidden="1"/>
    <row r="27" spans="1:2" hidden="1"/>
    <row r="28" spans="1:2" hidden="1"/>
  </sheetData>
  <sheetProtection password="8107" sheet="1" objects="1" scenarios="1"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question Statement</vt:lpstr>
      <vt:lpstr>Spreadsheet</vt:lpstr>
      <vt:lpstr>Answer Sheet</vt:lpstr>
      <vt:lpstr>Temporary Grade For Spreadsheet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 Aptiva Customer</dc:creator>
  <cp:lastModifiedBy>St. John's University</cp:lastModifiedBy>
  <cp:lastPrinted>2011-10-28T16:00:38Z</cp:lastPrinted>
  <dcterms:created xsi:type="dcterms:W3CDTF">1997-11-24T00:23:16Z</dcterms:created>
  <dcterms:modified xsi:type="dcterms:W3CDTF">2012-11-19T00:57:31Z</dcterms:modified>
</cp:coreProperties>
</file>