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updateLinks="never" codeName="ThisWorkbook" autoCompressPictures="0" defaultThemeVersion="124226"/>
  <bookViews>
    <workbookView xWindow="0" yWindow="-435" windowWidth="20730" windowHeight="11760" tabRatio="824" firstSheet="1" activeTab="1"/>
  </bookViews>
  <sheets>
    <sheet name="Audit" sheetId="47" state="veryHidden" r:id="rId1"/>
    <sheet name="Main Menu" sheetId="40" r:id="rId2"/>
    <sheet name="Instructions" sheetId="32" r:id="rId3"/>
    <sheet name="Academic Integrity" sheetId="33" r:id="rId4"/>
    <sheet name="Transactions" sheetId="44" r:id="rId5"/>
    <sheet name="Products" sheetId="30" r:id="rId6"/>
    <sheet name="Chart of Accounts GL" sheetId="1" r:id="rId7"/>
    <sheet name="Chart of Accounts AR Ledger" sheetId="13" r:id="rId8"/>
    <sheet name="Chart of Accounts AP Ledger" sheetId="14" r:id="rId9"/>
    <sheet name="Sales Journal" sheetId="2" r:id="rId10"/>
    <sheet name="Purchases Journal" sheetId="3" r:id="rId11"/>
    <sheet name="Cash Receipts Journal" sheetId="4" r:id="rId12"/>
    <sheet name="Cash Payments Journal" sheetId="5" r:id="rId13"/>
    <sheet name="General Journal" sheetId="6" r:id="rId14"/>
    <sheet name="General Journal ADJ" sheetId="11" r:id="rId15"/>
    <sheet name="General Journal CLOSING" sheetId="12" r:id="rId16"/>
    <sheet name="General Ledger" sheetId="15" r:id="rId17"/>
    <sheet name="AR Ledger" sheetId="17" r:id="rId18"/>
    <sheet name="AP Ledger" sheetId="18" r:id="rId19"/>
    <sheet name="Worksheet June 2013" sheetId="19" r:id="rId20"/>
    <sheet name="IS June 2013" sheetId="23" r:id="rId21"/>
    <sheet name="Stmt RE June 2013" sheetId="24" r:id="rId22"/>
    <sheet name="BS June 2013" sheetId="26" r:id="rId23"/>
    <sheet name="Post Closing Trial Balance" sheetId="39" r:id="rId24"/>
    <sheet name="Adjusted Trial Balances" sheetId="34" r:id="rId25"/>
    <sheet name="IS Comparative" sheetId="35" r:id="rId26"/>
    <sheet name="BS Comparative" sheetId="37" r:id="rId27"/>
    <sheet name="Ratios Historical" sheetId="38" r:id="rId28"/>
    <sheet name="Inventory Control" sheetId="29" r:id="rId29"/>
    <sheet name="Data" sheetId="45" state="hidden" r:id="rId30"/>
    <sheet name="Data - ADJ JE" sheetId="46" state="hidden" r:id="rId31"/>
    <sheet name="Change Log" sheetId="48" state="hidden" r:id="rId32"/>
  </sheets>
  <externalReferences>
    <externalReference r:id="rId33"/>
  </externalReferences>
  <definedNames>
    <definedName name="MainMenu">'Main Menu'!$C$1</definedName>
    <definedName name="_xlnm.Print_Area" localSheetId="3">'Academic Integrity'!$B$3:$C$20</definedName>
    <definedName name="_xlnm.Print_Area" localSheetId="24">'Adjusted Trial Balances'!$A$4:$D$53</definedName>
    <definedName name="_xlnm.Print_Area" localSheetId="26">'BS Comparative'!$A$1:$J$58</definedName>
    <definedName name="_xlnm.Print_Area" localSheetId="28">'Inventory Control'!$A$1:$M$41</definedName>
    <definedName name="_xlnm.Print_Area" localSheetId="27">'Ratios Historical'!$A$1:$J$67</definedName>
    <definedName name="_xlnm.Print_Area" localSheetId="9">'Sales Journal'!$A$1:$F$25</definedName>
    <definedName name="_xlnm.Print_Area" localSheetId="19">'Worksheet June 2013'!$A$1:$L$52</definedName>
    <definedName name="Worksheet">'Worksheet June 2013'!$C$4</definedName>
  </definedName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J5" i="45" l="1"/>
  <c r="H30" i="34" l="1"/>
  <c r="J30" i="34"/>
  <c r="F30" i="34"/>
  <c r="D30" i="34"/>
  <c r="G173" i="15" l="1"/>
  <c r="B68" i="18" l="1"/>
  <c r="A3" i="48" l="1"/>
  <c r="S3" i="45"/>
  <c r="A2" i="48"/>
  <c r="L32" i="34"/>
  <c r="D32" i="34" s="1"/>
  <c r="K35" i="34"/>
  <c r="C35" i="34" s="1"/>
  <c r="E35" i="34" s="1"/>
  <c r="G35" i="34" s="1"/>
  <c r="F32" i="34"/>
  <c r="H32" i="34" s="1"/>
  <c r="J32" i="34" s="1"/>
  <c r="H2" i="34"/>
  <c r="J3" i="35"/>
  <c r="J3" i="37" s="1"/>
  <c r="I3" i="34"/>
  <c r="H3" i="35" s="1"/>
  <c r="H3" i="37" s="1"/>
  <c r="G3" i="34"/>
  <c r="F3" i="35" s="1"/>
  <c r="F3" i="37" s="1"/>
  <c r="F1" i="38" s="1"/>
  <c r="E3" i="34"/>
  <c r="D3" i="35" s="1"/>
  <c r="D3" i="37"/>
  <c r="C3" i="34"/>
  <c r="B3" i="35" s="1"/>
  <c r="B3" i="37" s="1"/>
  <c r="B1" i="38" s="1"/>
  <c r="C51" i="34"/>
  <c r="E51" i="34" s="1"/>
  <c r="D50" i="34"/>
  <c r="F50" i="34"/>
  <c r="K7" i="34"/>
  <c r="C7" i="34" s="1"/>
  <c r="K36" i="34"/>
  <c r="K37" i="34"/>
  <c r="K38" i="34"/>
  <c r="K39" i="34"/>
  <c r="K42" i="34"/>
  <c r="K43" i="34"/>
  <c r="K44" i="34"/>
  <c r="K45" i="34"/>
  <c r="K46" i="34"/>
  <c r="K47" i="34"/>
  <c r="K48" i="34"/>
  <c r="K49" i="34"/>
  <c r="D29" i="34"/>
  <c r="D28" i="34"/>
  <c r="B51" i="34"/>
  <c r="B50" i="34"/>
  <c r="B37" i="34"/>
  <c r="B38" i="34"/>
  <c r="B39" i="34"/>
  <c r="B40" i="34"/>
  <c r="B41" i="34"/>
  <c r="B42" i="34"/>
  <c r="B43" i="34"/>
  <c r="B44" i="34"/>
  <c r="B45" i="34"/>
  <c r="B46" i="34"/>
  <c r="B47" i="34"/>
  <c r="B48" i="34"/>
  <c r="B49" i="34"/>
  <c r="B36" i="34"/>
  <c r="B35" i="34"/>
  <c r="B33" i="34"/>
  <c r="B34" i="34"/>
  <c r="B32" i="34"/>
  <c r="B29" i="34"/>
  <c r="B30" i="34"/>
  <c r="B31" i="34"/>
  <c r="B28" i="34"/>
  <c r="B26" i="34"/>
  <c r="B27" i="34"/>
  <c r="B25" i="34"/>
  <c r="B21" i="34"/>
  <c r="B22" i="34"/>
  <c r="B23" i="34"/>
  <c r="B24" i="34"/>
  <c r="B20" i="34"/>
  <c r="B14" i="34"/>
  <c r="B15" i="34"/>
  <c r="B16" i="34"/>
  <c r="B17" i="34"/>
  <c r="B18" i="34"/>
  <c r="B19" i="34"/>
  <c r="B13" i="34"/>
  <c r="B12" i="34"/>
  <c r="B9" i="34"/>
  <c r="B10" i="34"/>
  <c r="B11" i="34"/>
  <c r="B8" i="34"/>
  <c r="B7" i="34"/>
  <c r="G271" i="15"/>
  <c r="C30" i="17"/>
  <c r="E30" i="17" s="1"/>
  <c r="E17" i="17"/>
  <c r="H30" i="33"/>
  <c r="G4" i="45"/>
  <c r="K20" i="45"/>
  <c r="G27" i="45"/>
  <c r="D4" i="29"/>
  <c r="M4" i="29" s="1"/>
  <c r="G4" i="29"/>
  <c r="J4" i="29"/>
  <c r="D19" i="29"/>
  <c r="M19" i="29" s="1"/>
  <c r="D32" i="29"/>
  <c r="M32" i="29" s="1"/>
  <c r="J32" i="29"/>
  <c r="G15" i="45"/>
  <c r="G26" i="45"/>
  <c r="J26" i="45"/>
  <c r="G3" i="45"/>
  <c r="G14" i="45"/>
  <c r="G19" i="45"/>
  <c r="J12" i="45"/>
  <c r="K12" i="45" s="1"/>
  <c r="G6" i="45"/>
  <c r="G7" i="45"/>
  <c r="G8" i="45"/>
  <c r="G18" i="45"/>
  <c r="G21" i="45"/>
  <c r="M13" i="46"/>
  <c r="F6" i="46"/>
  <c r="M6" i="46" s="1"/>
  <c r="L16" i="46"/>
  <c r="S24" i="45"/>
  <c r="AA24" i="45"/>
  <c r="B64" i="44" s="1"/>
  <c r="S22" i="45"/>
  <c r="U22" i="45"/>
  <c r="S32" i="45"/>
  <c r="U32" i="45"/>
  <c r="AA31" i="45"/>
  <c r="B78" i="44" s="1"/>
  <c r="AA30" i="45"/>
  <c r="B76" i="44"/>
  <c r="S29" i="45"/>
  <c r="AA29" i="45" s="1"/>
  <c r="B74" i="44" s="1"/>
  <c r="U29" i="45"/>
  <c r="W29" i="45"/>
  <c r="S28" i="45"/>
  <c r="AA28" i="45" s="1"/>
  <c r="B72" i="44" s="1"/>
  <c r="S23" i="45"/>
  <c r="U23" i="45"/>
  <c r="AA25" i="45"/>
  <c r="B66" i="44" s="1"/>
  <c r="S26" i="45"/>
  <c r="AA26" i="45" s="1"/>
  <c r="B68" i="44" s="1"/>
  <c r="U26" i="45"/>
  <c r="S21" i="45"/>
  <c r="U21" i="45"/>
  <c r="AA21" i="45" s="1"/>
  <c r="AA20" i="45"/>
  <c r="B52" i="44" s="1"/>
  <c r="S19" i="45"/>
  <c r="U19" i="45"/>
  <c r="AA19" i="45" s="1"/>
  <c r="B46" i="44" s="1"/>
  <c r="S16" i="45"/>
  <c r="U16" i="45"/>
  <c r="S18" i="45"/>
  <c r="U18" i="45"/>
  <c r="AA18" i="45" s="1"/>
  <c r="B42" i="44" s="1"/>
  <c r="S15" i="45"/>
  <c r="U15" i="45"/>
  <c r="S14" i="45"/>
  <c r="U14" i="45"/>
  <c r="AA14" i="45" s="1"/>
  <c r="B38" i="44" s="1"/>
  <c r="S13" i="45"/>
  <c r="AA13" i="45" s="1"/>
  <c r="B34" i="44" s="1"/>
  <c r="AA12" i="45"/>
  <c r="B32" i="44" s="1"/>
  <c r="AA11" i="45"/>
  <c r="B30" i="44"/>
  <c r="S10" i="45"/>
  <c r="AA10" i="45" s="1"/>
  <c r="B28" i="44" s="1"/>
  <c r="AA9" i="45"/>
  <c r="B22" i="44"/>
  <c r="S7" i="45"/>
  <c r="U7" i="45"/>
  <c r="W7" i="45"/>
  <c r="Y7" i="45"/>
  <c r="S5" i="45"/>
  <c r="AA5" i="45" s="1"/>
  <c r="B16" i="44" s="1"/>
  <c r="S6" i="45"/>
  <c r="U6" i="45"/>
  <c r="AA6" i="45" s="1"/>
  <c r="B14" i="44" s="1"/>
  <c r="S4" i="45"/>
  <c r="U4" i="45"/>
  <c r="U3" i="45"/>
  <c r="AA3" i="45" s="1"/>
  <c r="B8" i="44" s="1"/>
  <c r="B3" i="48" s="1"/>
  <c r="S2" i="45"/>
  <c r="U2" i="45"/>
  <c r="V2" i="45"/>
  <c r="S27" i="45"/>
  <c r="AA27" i="45" s="1"/>
  <c r="B70" i="44" s="1"/>
  <c r="U27" i="45"/>
  <c r="AA17" i="45"/>
  <c r="AA33" i="45"/>
  <c r="P17" i="46"/>
  <c r="R17" i="46"/>
  <c r="P16" i="46"/>
  <c r="R16" i="46"/>
  <c r="T16" i="46" s="1"/>
  <c r="C16" i="46" s="1"/>
  <c r="B104" i="44" s="1"/>
  <c r="L17" i="46"/>
  <c r="P13" i="46"/>
  <c r="T13" i="46" s="1"/>
  <c r="C13" i="46" s="1"/>
  <c r="B101" i="44" s="1"/>
  <c r="P11" i="46"/>
  <c r="T11" i="46" s="1"/>
  <c r="C11" i="46" s="1"/>
  <c r="B98" i="44" s="1"/>
  <c r="T9" i="46"/>
  <c r="C9" i="46" s="1"/>
  <c r="B96" i="44" s="1"/>
  <c r="P6" i="46"/>
  <c r="T6" i="46" s="1"/>
  <c r="C6" i="46" s="1"/>
  <c r="B94" i="44" s="1"/>
  <c r="B92" i="44"/>
  <c r="F69" i="15"/>
  <c r="L3" i="46"/>
  <c r="P3" i="46" s="1"/>
  <c r="T3" i="46" s="1"/>
  <c r="E3" i="46" s="1"/>
  <c r="B24" i="44" s="1"/>
  <c r="A38" i="29"/>
  <c r="A22" i="29"/>
  <c r="A37" i="29"/>
  <c r="A36" i="29"/>
  <c r="A35" i="29"/>
  <c r="A34" i="29"/>
  <c r="A9" i="29"/>
  <c r="A33" i="29"/>
  <c r="A20" i="29"/>
  <c r="A6" i="29"/>
  <c r="A5" i="29"/>
  <c r="A21" i="29"/>
  <c r="E236" i="15"/>
  <c r="G236" i="15" s="1"/>
  <c r="L31" i="45"/>
  <c r="L23" i="45"/>
  <c r="L22" i="45"/>
  <c r="J18" i="45"/>
  <c r="J11" i="45"/>
  <c r="J27" i="45"/>
  <c r="J19" i="45"/>
  <c r="J4" i="45"/>
  <c r="D5" i="17"/>
  <c r="C46" i="34"/>
  <c r="D1" i="38"/>
  <c r="A1" i="37"/>
  <c r="L27" i="34"/>
  <c r="D27" i="34" s="1"/>
  <c r="L22" i="34"/>
  <c r="L21" i="34"/>
  <c r="L19" i="34"/>
  <c r="D19" i="34" s="1"/>
  <c r="K18" i="34"/>
  <c r="L17" i="34"/>
  <c r="K16" i="34"/>
  <c r="K11" i="34"/>
  <c r="L9" i="34"/>
  <c r="E7" i="34"/>
  <c r="G7" i="34" s="1"/>
  <c r="I7" i="34"/>
  <c r="A1" i="35"/>
  <c r="D51" i="34"/>
  <c r="F51" i="34" s="1"/>
  <c r="H51" i="34" s="1"/>
  <c r="J51" i="34" s="1"/>
  <c r="A51" i="34"/>
  <c r="C50" i="34"/>
  <c r="E50" i="34" s="1"/>
  <c r="G50" i="34" s="1"/>
  <c r="I50" i="34" s="1"/>
  <c r="A50" i="34"/>
  <c r="D49" i="34"/>
  <c r="F49" i="34"/>
  <c r="C49" i="34"/>
  <c r="A49" i="34"/>
  <c r="D48" i="34"/>
  <c r="F48" i="34"/>
  <c r="H48" i="34" s="1"/>
  <c r="C48" i="34"/>
  <c r="E48" i="34" s="1"/>
  <c r="A48" i="34"/>
  <c r="D47" i="34"/>
  <c r="F47" i="34" s="1"/>
  <c r="H47" i="34" s="1"/>
  <c r="J47" i="34" s="1"/>
  <c r="C47" i="34"/>
  <c r="E47" i="34"/>
  <c r="A47" i="34"/>
  <c r="E46" i="34"/>
  <c r="G46" i="34" s="1"/>
  <c r="I46" i="34" s="1"/>
  <c r="D46" i="34"/>
  <c r="F46" i="34"/>
  <c r="A46" i="34"/>
  <c r="D45" i="34"/>
  <c r="F45" i="34" s="1"/>
  <c r="H45" i="34" s="1"/>
  <c r="C45" i="34"/>
  <c r="E45" i="34" s="1"/>
  <c r="G45" i="34"/>
  <c r="A45" i="34"/>
  <c r="D44" i="34"/>
  <c r="F44" i="34" s="1"/>
  <c r="H44" i="34" s="1"/>
  <c r="J44" i="34" s="1"/>
  <c r="C44" i="34"/>
  <c r="E44" i="34" s="1"/>
  <c r="G44" i="34"/>
  <c r="A44" i="34"/>
  <c r="C43" i="34"/>
  <c r="D43" i="34"/>
  <c r="F43" i="34" s="1"/>
  <c r="E43" i="34"/>
  <c r="A43" i="34"/>
  <c r="D42" i="34"/>
  <c r="F42" i="34"/>
  <c r="H42" i="34" s="1"/>
  <c r="J42" i="34" s="1"/>
  <c r="C42" i="34"/>
  <c r="E42" i="34" s="1"/>
  <c r="G42" i="34" s="1"/>
  <c r="A42" i="34"/>
  <c r="D41" i="34"/>
  <c r="F41" i="34"/>
  <c r="H41" i="34" s="1"/>
  <c r="J41" i="34" s="1"/>
  <c r="C41" i="34"/>
  <c r="E41" i="34" s="1"/>
  <c r="G41" i="34" s="1"/>
  <c r="A41" i="34"/>
  <c r="D40" i="34"/>
  <c r="F40" i="34" s="1"/>
  <c r="H40" i="34" s="1"/>
  <c r="J40" i="34" s="1"/>
  <c r="C40" i="34"/>
  <c r="A40" i="34"/>
  <c r="D39" i="34"/>
  <c r="F39" i="34"/>
  <c r="H39" i="34" s="1"/>
  <c r="J39" i="34" s="1"/>
  <c r="C39" i="34"/>
  <c r="A39" i="34"/>
  <c r="D38" i="34"/>
  <c r="F38" i="34" s="1"/>
  <c r="H38" i="34" s="1"/>
  <c r="J38" i="34" s="1"/>
  <c r="C38" i="34"/>
  <c r="E38" i="34"/>
  <c r="G38" i="34" s="1"/>
  <c r="A38" i="34"/>
  <c r="D37" i="34"/>
  <c r="F37" i="34" s="1"/>
  <c r="H37" i="34" s="1"/>
  <c r="J37" i="34" s="1"/>
  <c r="C37" i="34"/>
  <c r="A37" i="34"/>
  <c r="D36" i="34"/>
  <c r="F36" i="34"/>
  <c r="C36" i="34"/>
  <c r="E36" i="34" s="1"/>
  <c r="G36" i="34" s="1"/>
  <c r="A36" i="34"/>
  <c r="D35" i="34"/>
  <c r="F35" i="34" s="1"/>
  <c r="H35" i="34" s="1"/>
  <c r="J35" i="34" s="1"/>
  <c r="A35" i="34"/>
  <c r="D34" i="34"/>
  <c r="F34" i="34" s="1"/>
  <c r="H34" i="34" s="1"/>
  <c r="C34" i="34"/>
  <c r="A34" i="34"/>
  <c r="D33" i="34"/>
  <c r="F33" i="34" s="1"/>
  <c r="H33" i="34" s="1"/>
  <c r="J33" i="34" s="1"/>
  <c r="C33" i="34"/>
  <c r="A33" i="34"/>
  <c r="C32" i="34"/>
  <c r="E32" i="34" s="1"/>
  <c r="G32" i="34" s="1"/>
  <c r="I32" i="34" s="1"/>
  <c r="A32" i="34"/>
  <c r="C31" i="34"/>
  <c r="E31" i="34" s="1"/>
  <c r="G31" i="34" s="1"/>
  <c r="I31" i="34" s="1"/>
  <c r="A31" i="34"/>
  <c r="C30" i="34"/>
  <c r="A30" i="34"/>
  <c r="C29" i="34"/>
  <c r="E29" i="34" s="1"/>
  <c r="G29" i="34" s="1"/>
  <c r="I29" i="34" s="1"/>
  <c r="A29" i="34"/>
  <c r="C28" i="34"/>
  <c r="E28" i="34" s="1"/>
  <c r="G28" i="34" s="1"/>
  <c r="I28" i="34" s="1"/>
  <c r="A28" i="34"/>
  <c r="C27" i="34"/>
  <c r="E27" i="34"/>
  <c r="G27" i="34" s="1"/>
  <c r="I27" i="34" s="1"/>
  <c r="A27" i="34"/>
  <c r="C26" i="34"/>
  <c r="E26" i="34" s="1"/>
  <c r="G26" i="34" s="1"/>
  <c r="I26" i="34" s="1"/>
  <c r="A26" i="34"/>
  <c r="C25" i="34"/>
  <c r="E25" i="34" s="1"/>
  <c r="G25" i="34" s="1"/>
  <c r="I25" i="34" s="1"/>
  <c r="A25" i="34"/>
  <c r="C24" i="34"/>
  <c r="E24" i="34" s="1"/>
  <c r="G24" i="34" s="1"/>
  <c r="I24" i="34" s="1"/>
  <c r="A24" i="34"/>
  <c r="C23" i="34"/>
  <c r="E23" i="34"/>
  <c r="G23" i="34" s="1"/>
  <c r="I23" i="34"/>
  <c r="A23" i="34"/>
  <c r="C22" i="34"/>
  <c r="E22" i="34" s="1"/>
  <c r="G22" i="34" s="1"/>
  <c r="I22" i="34" s="1"/>
  <c r="A22" i="34"/>
  <c r="C21" i="34"/>
  <c r="E21" i="34"/>
  <c r="G21" i="34" s="1"/>
  <c r="I21" i="34" s="1"/>
  <c r="A21" i="34"/>
  <c r="C20" i="34"/>
  <c r="E20" i="34" s="1"/>
  <c r="G20" i="34" s="1"/>
  <c r="I20" i="34" s="1"/>
  <c r="A20" i="34"/>
  <c r="C19" i="34"/>
  <c r="E19" i="34" s="1"/>
  <c r="G19" i="34" s="1"/>
  <c r="I19" i="34" s="1"/>
  <c r="A19" i="34"/>
  <c r="A18" i="34"/>
  <c r="C17" i="34"/>
  <c r="E17" i="34"/>
  <c r="G17" i="34" s="1"/>
  <c r="I17" i="34" s="1"/>
  <c r="A17" i="34"/>
  <c r="A16" i="34"/>
  <c r="A15" i="34"/>
  <c r="A14" i="34"/>
  <c r="A13" i="34"/>
  <c r="A12" i="34"/>
  <c r="A11" i="34"/>
  <c r="A10" i="34"/>
  <c r="C9" i="34"/>
  <c r="E9" i="34" s="1"/>
  <c r="G9" i="34" s="1"/>
  <c r="I9" i="34" s="1"/>
  <c r="A9" i="34"/>
  <c r="M8" i="34"/>
  <c r="A8" i="34"/>
  <c r="A7" i="34"/>
  <c r="D31" i="34"/>
  <c r="F31" i="34"/>
  <c r="H31" i="34" s="1"/>
  <c r="J31" i="34" s="1"/>
  <c r="J34" i="34"/>
  <c r="J45" i="34"/>
  <c r="J48" i="34"/>
  <c r="H49" i="34"/>
  <c r="J49" i="34" s="1"/>
  <c r="H36" i="34"/>
  <c r="J36" i="34" s="1"/>
  <c r="H43" i="34"/>
  <c r="J43" i="34" s="1"/>
  <c r="H46" i="34"/>
  <c r="J46" i="34" s="1"/>
  <c r="C11" i="34"/>
  <c r="C16" i="34"/>
  <c r="C18" i="34"/>
  <c r="E11" i="34"/>
  <c r="G11" i="34" s="1"/>
  <c r="F28" i="34"/>
  <c r="H28" i="34" s="1"/>
  <c r="F29" i="34"/>
  <c r="E16" i="34"/>
  <c r="D10" i="34"/>
  <c r="F10" i="34" s="1"/>
  <c r="H10" i="34" s="1"/>
  <c r="J10" i="34" s="1"/>
  <c r="D12" i="34"/>
  <c r="F12" i="34"/>
  <c r="H12" i="34" s="1"/>
  <c r="J12" i="34" s="1"/>
  <c r="D17" i="34"/>
  <c r="D21" i="34"/>
  <c r="D23" i="34"/>
  <c r="D24" i="34"/>
  <c r="D25" i="34"/>
  <c r="F25" i="34" s="1"/>
  <c r="D7" i="34"/>
  <c r="F7" i="34" s="1"/>
  <c r="H7" i="34" s="1"/>
  <c r="J7" i="34" s="1"/>
  <c r="D8" i="34"/>
  <c r="F8" i="34" s="1"/>
  <c r="H8" i="34" s="1"/>
  <c r="J8" i="34" s="1"/>
  <c r="D11" i="34"/>
  <c r="F11" i="34" s="1"/>
  <c r="H11" i="34"/>
  <c r="J11" i="34" s="1"/>
  <c r="D13" i="34"/>
  <c r="F13" i="34" s="1"/>
  <c r="H13" i="34" s="1"/>
  <c r="J13" i="34" s="1"/>
  <c r="D16" i="34"/>
  <c r="F16" i="34" s="1"/>
  <c r="H16" i="34" s="1"/>
  <c r="J16" i="34" s="1"/>
  <c r="D18" i="34"/>
  <c r="F18" i="34" s="1"/>
  <c r="H18" i="34" s="1"/>
  <c r="J18" i="34" s="1"/>
  <c r="D22" i="34"/>
  <c r="D26" i="34"/>
  <c r="F26" i="34"/>
  <c r="F24" i="34"/>
  <c r="H24" i="34" s="1"/>
  <c r="G16" i="34"/>
  <c r="H26" i="34"/>
  <c r="B25" i="19"/>
  <c r="G284" i="15"/>
  <c r="L29" i="34"/>
  <c r="E5" i="17"/>
  <c r="B16" i="18"/>
  <c r="B81" i="18"/>
  <c r="F19" i="18"/>
  <c r="G572" i="15"/>
  <c r="B572" i="15"/>
  <c r="L20" i="34"/>
  <c r="G108" i="15"/>
  <c r="B105" i="15"/>
  <c r="B92" i="15"/>
  <c r="G105" i="15"/>
  <c r="G92" i="15"/>
  <c r="F95" i="15"/>
  <c r="K14" i="34" s="1"/>
  <c r="G14" i="34" s="1"/>
  <c r="E14" i="34" s="1"/>
  <c r="C14" i="34" s="1"/>
  <c r="B12" i="19"/>
  <c r="B11" i="19"/>
  <c r="A12" i="19"/>
  <c r="A11" i="19"/>
  <c r="G296" i="15"/>
  <c r="F82" i="15"/>
  <c r="G256" i="15"/>
  <c r="B256" i="15"/>
  <c r="G244" i="15"/>
  <c r="B244" i="15"/>
  <c r="G233" i="15"/>
  <c r="B233" i="15"/>
  <c r="E259" i="15"/>
  <c r="E247" i="15"/>
  <c r="G247" i="15" s="1"/>
  <c r="G39" i="15"/>
  <c r="B39" i="15"/>
  <c r="L28" i="34"/>
  <c r="B29" i="29"/>
  <c r="B16" i="29"/>
  <c r="B1" i="29"/>
  <c r="B48" i="19"/>
  <c r="A48" i="19"/>
  <c r="B47" i="19"/>
  <c r="A47" i="19"/>
  <c r="B33" i="19"/>
  <c r="B34" i="19"/>
  <c r="B35" i="19"/>
  <c r="B36" i="19"/>
  <c r="B37" i="19"/>
  <c r="B38" i="19"/>
  <c r="B39" i="19"/>
  <c r="B40" i="19"/>
  <c r="B41" i="19"/>
  <c r="B42" i="19"/>
  <c r="B43" i="19"/>
  <c r="B44" i="19"/>
  <c r="B45" i="19"/>
  <c r="B46" i="19"/>
  <c r="A34" i="19"/>
  <c r="A35" i="19"/>
  <c r="A36" i="19"/>
  <c r="A37" i="19"/>
  <c r="A38" i="19"/>
  <c r="A39" i="19"/>
  <c r="A40" i="19"/>
  <c r="A41" i="19"/>
  <c r="A42" i="19"/>
  <c r="A43" i="19"/>
  <c r="A44" i="19"/>
  <c r="A45" i="19"/>
  <c r="A46" i="19"/>
  <c r="A33" i="19"/>
  <c r="B32" i="19"/>
  <c r="A32" i="19"/>
  <c r="B29" i="19"/>
  <c r="B30" i="19"/>
  <c r="B31" i="19"/>
  <c r="A30" i="19"/>
  <c r="A31" i="19"/>
  <c r="A29" i="19"/>
  <c r="B26" i="19"/>
  <c r="B27" i="19"/>
  <c r="B28" i="19"/>
  <c r="A26" i="19"/>
  <c r="A27" i="19"/>
  <c r="A28" i="19"/>
  <c r="A25" i="19"/>
  <c r="B22" i="19"/>
  <c r="B23" i="19"/>
  <c r="B24" i="19"/>
  <c r="A23" i="19"/>
  <c r="A24" i="19"/>
  <c r="A22" i="19"/>
  <c r="B17" i="19"/>
  <c r="B18" i="19"/>
  <c r="B19" i="19"/>
  <c r="B20" i="19"/>
  <c r="B21" i="19"/>
  <c r="A18" i="19"/>
  <c r="A19" i="19"/>
  <c r="A20" i="19"/>
  <c r="A21" i="19"/>
  <c r="A17" i="19"/>
  <c r="A13" i="19"/>
  <c r="A14" i="19"/>
  <c r="A15" i="19"/>
  <c r="A16" i="19"/>
  <c r="A10" i="19"/>
  <c r="B13" i="19"/>
  <c r="B14" i="19"/>
  <c r="B15" i="19"/>
  <c r="B16" i="19"/>
  <c r="B10" i="19"/>
  <c r="A5" i="19"/>
  <c r="A6" i="19"/>
  <c r="A7" i="19"/>
  <c r="A8" i="19"/>
  <c r="A9" i="19"/>
  <c r="A4" i="19"/>
  <c r="B5" i="19"/>
  <c r="B6" i="19"/>
  <c r="B7" i="19"/>
  <c r="B8" i="19"/>
  <c r="B9" i="19"/>
  <c r="G343" i="15"/>
  <c r="G330" i="15"/>
  <c r="G317" i="15"/>
  <c r="G305" i="15"/>
  <c r="G293" i="15"/>
  <c r="G281" i="15"/>
  <c r="G268" i="15"/>
  <c r="G221" i="15"/>
  <c r="G208" i="15"/>
  <c r="G195" i="15"/>
  <c r="G182" i="15"/>
  <c r="G170" i="15"/>
  <c r="G157" i="15"/>
  <c r="G144" i="15"/>
  <c r="G131" i="15"/>
  <c r="G118" i="15"/>
  <c r="G79" i="15"/>
  <c r="G66" i="15"/>
  <c r="G53" i="15"/>
  <c r="G27" i="15"/>
  <c r="G14" i="15"/>
  <c r="G1" i="15"/>
  <c r="G560" i="15"/>
  <c r="B560" i="15"/>
  <c r="G548" i="15"/>
  <c r="B548" i="15"/>
  <c r="G536" i="15"/>
  <c r="B536" i="15"/>
  <c r="G524" i="15"/>
  <c r="B524" i="15"/>
  <c r="G512" i="15"/>
  <c r="B512" i="15"/>
  <c r="G499" i="15"/>
  <c r="B499" i="15"/>
  <c r="G486" i="15"/>
  <c r="B486" i="15"/>
  <c r="G473" i="15"/>
  <c r="B473" i="15"/>
  <c r="G460" i="15"/>
  <c r="B460" i="15"/>
  <c r="G447" i="15"/>
  <c r="B447" i="15"/>
  <c r="G434" i="15"/>
  <c r="B434" i="15"/>
  <c r="G421" i="15"/>
  <c r="B421" i="15"/>
  <c r="G408" i="15"/>
  <c r="B408" i="15"/>
  <c r="G395" i="15"/>
  <c r="B395" i="15"/>
  <c r="G382" i="15"/>
  <c r="B382" i="15"/>
  <c r="G369" i="15"/>
  <c r="B369" i="15"/>
  <c r="G356" i="15"/>
  <c r="B356" i="15"/>
  <c r="B343" i="15"/>
  <c r="B330" i="15"/>
  <c r="B317" i="15"/>
  <c r="B305" i="15"/>
  <c r="B293" i="15"/>
  <c r="B281" i="15"/>
  <c r="B268" i="15"/>
  <c r="B221" i="15"/>
  <c r="B208" i="15"/>
  <c r="B195" i="15"/>
  <c r="B182" i="15"/>
  <c r="B170" i="15"/>
  <c r="B157" i="15"/>
  <c r="B144" i="15"/>
  <c r="B131" i="15"/>
  <c r="B118" i="15"/>
  <c r="B79" i="15"/>
  <c r="B66" i="15"/>
  <c r="B53" i="15"/>
  <c r="B27" i="15"/>
  <c r="B14" i="15"/>
  <c r="B1" i="15"/>
  <c r="A1" i="12"/>
  <c r="A1" i="11"/>
  <c r="A1" i="6"/>
  <c r="A1" i="5"/>
  <c r="A1" i="4"/>
  <c r="A1" i="3"/>
  <c r="A1" i="2"/>
  <c r="A1" i="14"/>
  <c r="B1" i="13"/>
  <c r="J19" i="29"/>
  <c r="G19" i="29"/>
  <c r="A1" i="26"/>
  <c r="A1" i="24"/>
  <c r="A1" i="23"/>
  <c r="A1" i="39" s="1"/>
  <c r="B4" i="19"/>
  <c r="B42" i="18"/>
  <c r="B3" i="18"/>
  <c r="B29" i="18"/>
  <c r="B55" i="18"/>
  <c r="B66" i="17"/>
  <c r="B53" i="17"/>
  <c r="B40" i="17"/>
  <c r="B27" i="17"/>
  <c r="B14" i="17"/>
  <c r="B1" i="17"/>
  <c r="K13" i="34"/>
  <c r="G13" i="34" s="1"/>
  <c r="D20" i="34"/>
  <c r="F20" i="34" s="1"/>
  <c r="L30" i="34"/>
  <c r="I13" i="34"/>
  <c r="I14" i="34"/>
  <c r="H20" i="34"/>
  <c r="L6" i="46" l="1"/>
  <c r="J6" i="45"/>
  <c r="AA4" i="45"/>
  <c r="B12" i="44" s="1"/>
  <c r="J20" i="45"/>
  <c r="L12" i="45"/>
  <c r="G12" i="45" s="1"/>
  <c r="J3" i="45"/>
  <c r="AA2" i="45"/>
  <c r="B6" i="44" s="1"/>
  <c r="B2" i="48" s="1"/>
  <c r="L15" i="34"/>
  <c r="I16" i="34"/>
  <c r="E49" i="34"/>
  <c r="F19" i="34"/>
  <c r="AA23" i="45"/>
  <c r="B62" i="44" s="1"/>
  <c r="F17" i="34"/>
  <c r="K11" i="45"/>
  <c r="L11" i="45" s="1"/>
  <c r="F23" i="34"/>
  <c r="H29" i="34"/>
  <c r="I11" i="34"/>
  <c r="K12" i="34"/>
  <c r="F22" i="34"/>
  <c r="E33" i="34"/>
  <c r="G33" i="34" s="1"/>
  <c r="E37" i="34"/>
  <c r="E39" i="34"/>
  <c r="G39" i="34" s="1"/>
  <c r="E40" i="34"/>
  <c r="I41" i="34"/>
  <c r="G9" i="46"/>
  <c r="J15" i="45"/>
  <c r="G51" i="34"/>
  <c r="I51" i="34" s="1"/>
  <c r="AA32" i="45"/>
  <c r="B80" i="44" s="1"/>
  <c r="T17" i="46"/>
  <c r="C17" i="46" s="1"/>
  <c r="B105" i="44" s="1"/>
  <c r="AA7" i="45"/>
  <c r="B18" i="44" s="1"/>
  <c r="J21" i="45"/>
  <c r="AA15" i="45"/>
  <c r="B40" i="44" s="1"/>
  <c r="AA16" i="45"/>
  <c r="B44" i="44" s="1"/>
  <c r="AA22" i="45"/>
  <c r="B60" i="44" s="1"/>
  <c r="J20" i="34"/>
  <c r="E13" i="34"/>
  <c r="C13" i="34"/>
  <c r="H25" i="34"/>
  <c r="F27" i="34"/>
  <c r="J24" i="34"/>
  <c r="H19" i="34"/>
  <c r="J28" i="34"/>
  <c r="H22" i="34"/>
  <c r="J26" i="34"/>
  <c r="E18" i="34"/>
  <c r="B58" i="44"/>
  <c r="I36" i="34"/>
  <c r="I38" i="34"/>
  <c r="I42" i="34"/>
  <c r="G47" i="34"/>
  <c r="G48" i="34"/>
  <c r="D9" i="34"/>
  <c r="I35" i="34"/>
  <c r="F21" i="34"/>
  <c r="I33" i="34"/>
  <c r="E34" i="34"/>
  <c r="G43" i="34"/>
  <c r="I44" i="34"/>
  <c r="I45" i="34"/>
  <c r="H50" i="34"/>
  <c r="J30" i="45"/>
  <c r="F17" i="15"/>
  <c r="J14" i="45"/>
  <c r="J25" i="45" s="1"/>
  <c r="F42" i="15"/>
  <c r="L20" i="45" l="1"/>
  <c r="I39" i="34"/>
  <c r="J29" i="34"/>
  <c r="G49" i="34"/>
  <c r="G37" i="34"/>
  <c r="H23" i="34"/>
  <c r="G40" i="34"/>
  <c r="C12" i="34"/>
  <c r="H17" i="34"/>
  <c r="H15" i="34"/>
  <c r="F15" i="34" s="1"/>
  <c r="D15" i="34" s="1"/>
  <c r="L53" i="34"/>
  <c r="I43" i="34"/>
  <c r="K8" i="34"/>
  <c r="H21" i="34"/>
  <c r="G34" i="34"/>
  <c r="K30" i="45"/>
  <c r="J50" i="34"/>
  <c r="G18" i="34"/>
  <c r="I48" i="34"/>
  <c r="I47" i="34"/>
  <c r="F9" i="34"/>
  <c r="D53" i="34"/>
  <c r="J25" i="34"/>
  <c r="K25" i="45"/>
  <c r="K10" i="34"/>
  <c r="J22" i="34"/>
  <c r="J19" i="34"/>
  <c r="H27" i="34"/>
  <c r="G20" i="45" l="1"/>
  <c r="J23" i="34"/>
  <c r="L30" i="45"/>
  <c r="J17" i="34"/>
  <c r="E12" i="34"/>
  <c r="I37" i="34"/>
  <c r="I49" i="34"/>
  <c r="I40" i="34"/>
  <c r="C10" i="34"/>
  <c r="J27" i="34"/>
  <c r="L25" i="45"/>
  <c r="G25" i="45" s="1"/>
  <c r="I18" i="34"/>
  <c r="H9" i="34"/>
  <c r="F53" i="34"/>
  <c r="J21" i="34"/>
  <c r="C8" i="34"/>
  <c r="K53" i="34"/>
  <c r="K55" i="34" s="1"/>
  <c r="G30" i="45"/>
  <c r="I34" i="34"/>
  <c r="G12" i="34" l="1"/>
  <c r="E10" i="34"/>
  <c r="E8" i="34"/>
  <c r="C53" i="34"/>
  <c r="C55" i="34" s="1"/>
  <c r="J9" i="34"/>
  <c r="H53" i="34"/>
  <c r="F11" i="46" l="1"/>
  <c r="L11" i="46" s="1"/>
  <c r="I12" i="34"/>
  <c r="F9" i="46"/>
  <c r="G10" i="34"/>
  <c r="J53" i="34"/>
  <c r="G8" i="34"/>
  <c r="E53" i="34"/>
  <c r="E55" i="34" s="1"/>
  <c r="I10" i="34" l="1"/>
  <c r="G53" i="34"/>
  <c r="G55" i="34" s="1"/>
  <c r="I8" i="34"/>
  <c r="M9" i="46"/>
  <c r="L9" i="46"/>
  <c r="I53" i="34" l="1"/>
  <c r="I55" i="34" s="1"/>
  <c r="D30" i="39" l="1"/>
</calcChain>
</file>

<file path=xl/sharedStrings.xml><?xml version="1.0" encoding="utf-8"?>
<sst xmlns="http://schemas.openxmlformats.org/spreadsheetml/2006/main" count="1420" uniqueCount="495">
  <si>
    <t>Acct #</t>
  </si>
  <si>
    <t>Account Name</t>
  </si>
  <si>
    <t>Cash</t>
  </si>
  <si>
    <t>Accounts Receivable</t>
  </si>
  <si>
    <t>Merchandise Inventory</t>
  </si>
  <si>
    <t>Office Supplies</t>
  </si>
  <si>
    <t>Prepaid Insurance</t>
  </si>
  <si>
    <t>BALANCE SHEET ACCOUNTS</t>
  </si>
  <si>
    <t xml:space="preserve">   Assets</t>
  </si>
  <si>
    <t xml:space="preserve">     Current Assets</t>
  </si>
  <si>
    <t xml:space="preserve">     Property, Plant and Equipment</t>
  </si>
  <si>
    <t>Land</t>
  </si>
  <si>
    <t xml:space="preserve">   Liabilities</t>
  </si>
  <si>
    <t xml:space="preserve">     Current Liabilities</t>
  </si>
  <si>
    <t>Accounts Payable</t>
  </si>
  <si>
    <t>Wages Payable</t>
  </si>
  <si>
    <t>Interest Payable</t>
  </si>
  <si>
    <t xml:space="preserve">     Long-Term Liabilities</t>
  </si>
  <si>
    <t>Notes Payable</t>
  </si>
  <si>
    <t xml:space="preserve">   Capital (Equity)</t>
  </si>
  <si>
    <t>INCOME STATEMENT ACCOUNTS</t>
  </si>
  <si>
    <t xml:space="preserve">   Revenue</t>
  </si>
  <si>
    <t>Sales</t>
  </si>
  <si>
    <t>Sales Discounts</t>
  </si>
  <si>
    <t>Sales Returns &amp; Allowances</t>
  </si>
  <si>
    <t xml:space="preserve">   Cost of Goods Sold</t>
  </si>
  <si>
    <t>Cost of Goods Sold</t>
  </si>
  <si>
    <t xml:space="preserve">   Operating Expenses</t>
  </si>
  <si>
    <t>Office Supplies Expense</t>
  </si>
  <si>
    <t>Insurance Expense</t>
  </si>
  <si>
    <t>Utilities Expense</t>
  </si>
  <si>
    <t>Telecommunications Expense</t>
  </si>
  <si>
    <t>Interest Expense</t>
  </si>
  <si>
    <t>Equipment &amp; Furniture - Office</t>
  </si>
  <si>
    <t xml:space="preserve">   Other Expenses</t>
  </si>
  <si>
    <t>Date</t>
  </si>
  <si>
    <t>Invoice No.</t>
  </si>
  <si>
    <t>A/R Account Debited</t>
  </si>
  <si>
    <t>Post Ref</t>
  </si>
  <si>
    <t>A/R - DR                Sales - CR</t>
  </si>
  <si>
    <t>CGS - DR                   Inv - CR</t>
  </si>
  <si>
    <t>Sales Journal</t>
  </si>
  <si>
    <t>Creditors Account Credited</t>
  </si>
  <si>
    <t>A/P - CR</t>
  </si>
  <si>
    <t>Inventory - DR</t>
  </si>
  <si>
    <t>Office Supplies - DR</t>
  </si>
  <si>
    <t>Other - DR</t>
  </si>
  <si>
    <t>Other Account - Debited</t>
  </si>
  <si>
    <t>Purchases Journal</t>
  </si>
  <si>
    <t>A/R - CR</t>
  </si>
  <si>
    <t>Sales - CR</t>
  </si>
  <si>
    <t>Sale Discount - DR</t>
  </si>
  <si>
    <t>Cash - DR</t>
  </si>
  <si>
    <t>CGS - DR           Inv - CR</t>
  </si>
  <si>
    <t>Acct - CR                      Customer Acct                  Other Acct</t>
  </si>
  <si>
    <t>Check #</t>
  </si>
  <si>
    <t>Cash - CR</t>
  </si>
  <si>
    <t>Inventory - CR</t>
  </si>
  <si>
    <t>A/P - DR</t>
  </si>
  <si>
    <t>Payee</t>
  </si>
  <si>
    <t>Account Debited</t>
  </si>
  <si>
    <t>Cash Payments Journal</t>
  </si>
  <si>
    <t>Accounts</t>
  </si>
  <si>
    <t>DEBIT</t>
  </si>
  <si>
    <t>CREDIT</t>
  </si>
  <si>
    <t>General Journal</t>
  </si>
  <si>
    <t>Chart of Accounts - General Ledger</t>
  </si>
  <si>
    <t>Chart of Accounts - Accounts Payable Ledger</t>
  </si>
  <si>
    <t>Item</t>
  </si>
  <si>
    <t>Transaction</t>
  </si>
  <si>
    <t>Account Balance</t>
  </si>
  <si>
    <t>Account No.</t>
  </si>
  <si>
    <t xml:space="preserve">Account:  </t>
  </si>
  <si>
    <t>Account:</t>
  </si>
  <si>
    <t>Unadjusted</t>
  </si>
  <si>
    <t>Adjusted</t>
  </si>
  <si>
    <t xml:space="preserve">Income </t>
  </si>
  <si>
    <t>Bal. Sheet</t>
  </si>
  <si>
    <t>Trial Balance</t>
  </si>
  <si>
    <t>Adjustments</t>
  </si>
  <si>
    <t>Statement</t>
  </si>
  <si>
    <t>Stmt. Own. Equity</t>
  </si>
  <si>
    <t>Acct. No.</t>
  </si>
  <si>
    <t>Account Title</t>
  </si>
  <si>
    <t>Dr.</t>
  </si>
  <si>
    <t>Cr.</t>
  </si>
  <si>
    <t>Income Statement</t>
  </si>
  <si>
    <t>Balance Sheet</t>
  </si>
  <si>
    <t>Shoe:</t>
  </si>
  <si>
    <t>BI Units</t>
  </si>
  <si>
    <t>BI $/Unit</t>
  </si>
  <si>
    <t>BI $</t>
  </si>
  <si>
    <t>Purch Units</t>
  </si>
  <si>
    <t>Purch $/Unit</t>
  </si>
  <si>
    <t>Purch $</t>
  </si>
  <si>
    <t>EI Units</t>
  </si>
  <si>
    <t>EI $/Unit</t>
  </si>
  <si>
    <t>EI $</t>
  </si>
  <si>
    <t>Balance</t>
  </si>
  <si>
    <t>Sale Units (CGS)</t>
  </si>
  <si>
    <t>Sale $/Unit (CGS)</t>
  </si>
  <si>
    <t>Sale $ (CGS)</t>
  </si>
  <si>
    <t>Depreciation Expense - Equip &amp; Furniture - Office</t>
  </si>
  <si>
    <t>AC Speed Corporation</t>
  </si>
  <si>
    <t>Allowance for Doubtful Accounts</t>
  </si>
  <si>
    <t>Equipment &amp; Furniture - Warehouse</t>
  </si>
  <si>
    <t>Unearned Rent</t>
  </si>
  <si>
    <t>Dividends Payable</t>
  </si>
  <si>
    <t>Bonds Payable</t>
  </si>
  <si>
    <t>Mortgage (Warehouse) Payable</t>
  </si>
  <si>
    <t>Common Stock, $1 Par, 100,000 Authorized; 60,000 shares Issued/Outstanding</t>
  </si>
  <si>
    <t>Paid In Capital - Excess of Par</t>
  </si>
  <si>
    <t>Retained Earnings</t>
  </si>
  <si>
    <t>Treasury Stock</t>
  </si>
  <si>
    <t>Wage Expense (hourly workers)</t>
  </si>
  <si>
    <t>Salaries Expense (Exempt Staff)</t>
  </si>
  <si>
    <t>Marketing Expense</t>
  </si>
  <si>
    <t>Travel and Entertainment Expense</t>
  </si>
  <si>
    <t>Depreciation Expense -  Equip &amp; Furniture - Warehouse</t>
  </si>
  <si>
    <t>Bad Debt Expense</t>
  </si>
  <si>
    <t>Property Tax Expense</t>
  </si>
  <si>
    <t>Office Maintenance &amp; Repair Expense</t>
  </si>
  <si>
    <t xml:space="preserve">   Other Income</t>
  </si>
  <si>
    <t>Rent Income</t>
  </si>
  <si>
    <t>General Motors</t>
  </si>
  <si>
    <t>Ford Motor Co.</t>
  </si>
  <si>
    <t>Toyota</t>
  </si>
  <si>
    <t>Honda</t>
  </si>
  <si>
    <t>Kia</t>
  </si>
  <si>
    <t>Nissan</t>
  </si>
  <si>
    <t>Chart of Accounts - Accounts Receivable Ledger</t>
  </si>
  <si>
    <t>Navistar</t>
  </si>
  <si>
    <t>Samsung</t>
  </si>
  <si>
    <t>JVC</t>
  </si>
  <si>
    <t>Magellan</t>
  </si>
  <si>
    <t>Garmin</t>
  </si>
  <si>
    <t>Motorola</t>
  </si>
  <si>
    <t>Cash Receipts Journal</t>
  </si>
  <si>
    <t>Total</t>
  </si>
  <si>
    <t>Net Income (Loss)</t>
  </si>
  <si>
    <t>Product Name</t>
  </si>
  <si>
    <t>GPS</t>
  </si>
  <si>
    <t>DVD Player</t>
  </si>
  <si>
    <t>Docking Station</t>
  </si>
  <si>
    <t>Description</t>
  </si>
  <si>
    <t>In vehicle GPS unit</t>
  </si>
  <si>
    <t>In vehicle DVD player</t>
  </si>
  <si>
    <t>Cell phone / Mobile Communications Docking Station</t>
  </si>
  <si>
    <t>Beginning Inventory (BI)</t>
  </si>
  <si>
    <t>Purchases</t>
  </si>
  <si>
    <t>Ending Inventory (EI)</t>
  </si>
  <si>
    <t>Davenport University</t>
  </si>
  <si>
    <t>ACCT202 Practice Set</t>
  </si>
  <si>
    <t>Other - CR</t>
  </si>
  <si>
    <t>Balance Brought Forward</t>
  </si>
  <si>
    <t>Legal Expenses</t>
  </si>
  <si>
    <t>Travel &amp; Ent. Exp.</t>
  </si>
  <si>
    <t xml:space="preserve">Purchases </t>
  </si>
  <si>
    <t>Telecom. Expense</t>
  </si>
  <si>
    <t>Variance</t>
  </si>
  <si>
    <t>Balance Carried Forward</t>
  </si>
  <si>
    <t>B/S Adjuster</t>
  </si>
  <si>
    <t>I/S Adjuster</t>
  </si>
  <si>
    <t>Liquidity</t>
  </si>
  <si>
    <t>Note Payable</t>
  </si>
  <si>
    <t>Building</t>
  </si>
  <si>
    <t>Accumulated Depreciation - Building</t>
  </si>
  <si>
    <t>Accumulated Depreciation - Equip &amp; Furn. - Warehouse</t>
  </si>
  <si>
    <t>Accumulated Depreciation - Equip &amp; Furn. - Office</t>
  </si>
  <si>
    <t>Office Max</t>
  </si>
  <si>
    <t>Michigan Utility Company</t>
  </si>
  <si>
    <t>Statement of Retained Earnings</t>
  </si>
  <si>
    <t>Income Summary</t>
  </si>
  <si>
    <t>Other</t>
  </si>
  <si>
    <t>Post-closing Trial Balance</t>
  </si>
  <si>
    <t>Common Dividends</t>
  </si>
  <si>
    <t>Weighted Average Common Shares</t>
  </si>
  <si>
    <t>Market Price per Common Share</t>
  </si>
  <si>
    <t>Current Ratio (One decimal place)</t>
  </si>
  <si>
    <t>Acid Test Ratio (One decimal place)</t>
  </si>
  <si>
    <t>Receivables Turnover (One decimal place)</t>
  </si>
  <si>
    <t>Inventory Turnover (One decimal place)</t>
  </si>
  <si>
    <t>Profitability</t>
  </si>
  <si>
    <t>Profit Margin (% with two decimal places)</t>
  </si>
  <si>
    <t>Asset Turnover (two decimal places)</t>
  </si>
  <si>
    <t>Return on Assets (% one decimal place)</t>
  </si>
  <si>
    <t>Return on Common Shareholders' Equity</t>
  </si>
  <si>
    <t xml:space="preserve"> (One decimal place)</t>
  </si>
  <si>
    <t>Earnings per Share (EPS) (Two decimal places)</t>
  </si>
  <si>
    <t>Price-Earnings (P/E ) Ratio (Two decimal places)</t>
  </si>
  <si>
    <t>Payout Ratio (% One decimal place)</t>
  </si>
  <si>
    <t>Solvency Ratios</t>
  </si>
  <si>
    <t>Debt to Total Assets Ratio (% One decimal place)</t>
  </si>
  <si>
    <t>INSTRUCTIONS:</t>
  </si>
  <si>
    <t>INDUSTRY</t>
  </si>
  <si>
    <t>Calculate all of the ratios listed above.</t>
  </si>
  <si>
    <t>Evaluate the company's performance trend relative to liquidity, profitability and solvency.</t>
  </si>
  <si>
    <t>Relate to the company management in which areas they are performing well and in which areas they need improvement.</t>
  </si>
  <si>
    <t>Company Background &amp; Scenario</t>
  </si>
  <si>
    <t>The AC Speed Company is a well-established, publicly-held corporation, operating as a wholesaler in the auto parts industry.  Specifically, AC Speed purchases auto parts from manufacturers and sells them to large business customers.  Most purchases and sales are on account, with trade credit terms (specified below).</t>
  </si>
  <si>
    <t>You’re a Davenport University student pursuing a bachelor’s degree in business and employed at the AC Speed Company this semester as an intern.  You’ve worked in various departments and on several projects so far, learning a lot about the company’s business operations.  Management seems impressed with your enthusiasm and the quality of your work.</t>
  </si>
  <si>
    <t>The company’s accountant has just been called away for a family emergency and will likely be absent for a month or so.  The General Manager asks you to take over the accountant’s regular duties on an interim basis.  You’re nervous about doing so, but are confident that what you’ve learned in accounting class, plus your personal problem-solving skills, will make this a successful experience.  What a great learning opportunity, not to mention an enhancement to your resume!</t>
  </si>
  <si>
    <t>Project Overview &amp; Instructions</t>
  </si>
  <si>
    <t>A. Overview</t>
  </si>
  <si>
    <t>a. Part 1 is a financial accounting activity that requires you to record various business transactions during the month, close the accounting records at the end of the month, and prepare the financial statements.  These tasks relate to the steps in the accounting cycle that you learned in your first accounting course.`</t>
  </si>
  <si>
    <t>b. Part 2 is an activity that requires you to analyze the company’s year-end financial statements to assist management in assessing the company’s position and making decisions about its future direction.</t>
  </si>
  <si>
    <t>c. This is an individual, not a team, project.  While you may discuss this project with others, you must prepare and submit your own work.  Refer to the academic integrity statement in the project workbook.</t>
  </si>
  <si>
    <t>d. Before starting work, review the entire project:  all instructions, business transactions descriptions, workbook sections, check figures, due dates, and submission requirements.</t>
  </si>
  <si>
    <t>B. General Instructions</t>
  </si>
  <si>
    <t>a. The parts of this project, including specific business transactions and steps in the accounting cycle, must be completed in sequence.  This is particularly important with business transactions relating to purchases and sales of inventory.</t>
  </si>
  <si>
    <t>c. These project instructions will not address every detail of every task.  If you have questions, ask your instructor.</t>
  </si>
  <si>
    <t>d. Most of your work for this project will be accomplished in Excel.  A basic skill level in this application is expected.  That is, you should be able to such things as move around in a workbook, enter data in cells, use the sum function, compose basic formulas, and save your work.</t>
  </si>
  <si>
    <t>e. If rounding is required, round to the nearest cent.  For example, $96.835 would be entered as $96.84.</t>
  </si>
  <si>
    <t>f. Use the check figures provided to check your work as you progress through the project.  Investigate any discrepancies and correct them as you go along.</t>
  </si>
  <si>
    <t>g. Refer to the project rubric to determine how components of the project will be assessed.</t>
  </si>
  <si>
    <t>h. Appearance counts!  Pay attention to the format, to spelling, and to other details of appearance.  This reflects on management’s perception of you as a professional.</t>
  </si>
  <si>
    <t>C. Submission Requirements</t>
  </si>
  <si>
    <t>a. Final submission of all parts of this project must be in electronic (not paper) form.  That is, you will submit your completed work via an assignment link in a Blackboard course site or via an email attachment.  Follow your instructor’s directions.</t>
  </si>
  <si>
    <t>b. Save backup copies of your work.  If you have multiple versions of the project, clearly label them for your own reference and to ensure that you submit the appropriate version to your instructor.</t>
  </si>
  <si>
    <t>c. You must read the academic integrity statement in the project workbook and enter your student ID number on the form to signify your agreement with and adherence to that statement.  Final project submissions will not be accepted without this.</t>
  </si>
  <si>
    <t>d. Due dates for the parts of this project will be provided by your instructor in the course syllabus, in the Blackboard course site, or in a designated handout.  Be sure to enter these on your personal calendar and plan your work on this project accordingly.</t>
  </si>
  <si>
    <t>D. Credit Terms &amp; Inventory Accounting</t>
  </si>
  <si>
    <t>c. AC Speed accounts for the specific types of merchandise in their inventory with a set of subsidiary ledgers (inventory control cards).  The balances in these subsidiary ledger records, in total, must equal the balance in the Merchandise Inventory account in the general ledger.</t>
  </si>
  <si>
    <t>d. AC Speed uses a perpetual inventory accounting system and a last-in, first-out (LIFO) inventory costing method.</t>
  </si>
  <si>
    <t>E. Financial Accounting Steps:</t>
  </si>
  <si>
    <t>a. Record each business transaction, in sequence by date, in the appropriate special journal or the general journal.  Also, immediately record any transaction involving inventory, a customer, or a vendor in the appropriate subsidiary ledger record.</t>
  </si>
  <si>
    <t>b. At the end of the month, post each entry in the general journal to the general ledger.</t>
  </si>
  <si>
    <t>c. At the end of the month, total each column in each special journal and post that total to the general ledger.  EXCEPT for entries in the “Other” columns, which must be posted individually to the general ledger.</t>
  </si>
  <si>
    <t>d. When posting is completed, bring the balance in each general ledger account up to date.</t>
  </si>
  <si>
    <t>e. When posting is completed, bring the balance in each subsidiary ledger account up to date.</t>
  </si>
  <si>
    <r>
      <t xml:space="preserve">f. At this point in the closing process, the balances of all subsidiary ledger accounts would be totaled and that total compared to the balance of the corresponding control account in the general ledger.  That is, the total of inventory control cards would be compared to the Merchandise Inventory balance; the customer subsidiary ledger total to the Accounts Receivable balance; and the vendor subsidiary ledger total to the Accounts Payable balance.  Any discrepancies would be investigated and corrected.  </t>
    </r>
    <r>
      <rPr>
        <i/>
        <sz val="11"/>
        <color theme="1"/>
        <rFont val="Calibri"/>
        <family val="2"/>
        <scheme val="minor"/>
      </rPr>
      <t>Given the limited scope of this project scenario, reconciliation between subsidiary ledgers and control accounts is not possible.</t>
    </r>
  </si>
  <si>
    <t>g. List all general ledger account balances in the unadjusted trial balance columns of the worksheet.  Use the sum function in Excel to total the debit and credit columns.  These totals should be equal.</t>
  </si>
  <si>
    <t>h. Prepare the end-of-month adjusting entries.  Record these entries in the general journal and post them to the general ledger.  Also record the adjusting entries in the designated columns in the worksheet and total the debit and credit columns.  These totals should be equal.</t>
  </si>
  <si>
    <t xml:space="preserve">i. Update general ledger account balances after posting adjusting journal entries.  </t>
  </si>
  <si>
    <t>j. Complete the unadjusted trial balance columns on the worksheet.  Use Excel formulas to carry balances from the unadjusted trial balance columns, adjusting as necessary by entries in the adjustments columns.  Check your results against the balances recorded in the general ledger.</t>
  </si>
  <si>
    <t xml:space="preserve">k. Sort the dollars recorded in the adjusted trial balance columns into either the income statement or the balance sheet columns.  Total these columns.  The entry of net income should cause the debit and credit columns to equal one another.  </t>
  </si>
  <si>
    <t>m. Prepare a statement of retained earnings in good form.   Look at examples of this statement in your textbook.  Remember that net income from your just-completed income statement is a necessary component of this statement.</t>
  </si>
  <si>
    <t>o. Prepare the end-of-month closing entries.  Record these entries in the general journal and post them to the general ledger.   Update balances in the general ledger accounts.</t>
  </si>
  <si>
    <t>p. List the general ledger accounts that have balances other than zero on the post-closing trial balance.  The totals of the debit column and the credit column should be equal.</t>
  </si>
  <si>
    <t>F. Part 2 of this project requires you to analyze the company’s year-end financial statements to assist the management of AC Speed in assessing the company’s financial position and making decisions about its future direction.</t>
  </si>
  <si>
    <t xml:space="preserve">d. Use Word to prepare a memo (minimum 500 words) to AC Speed’s general manager, addressing the three questions listed at the bottom of the ratios tab.  This should be formatted as a business memo, not an APA paper.  Be sure to include a brief introduction and conclusion in the memo.  Each question should be addressed in one or two paragraphs in the body of the memo.  Remember that the general manager will expect details/facts/ratios to support statements you may make about the status of the business.  Your writing should be concise, clear, and readable, with a fairly formal tone (since it’s addressed to AC Speed’s general manager, who is likely to share it with other members of management).   Your instructor will provide the due date and submission requirements for this part of the project.  </t>
  </si>
  <si>
    <t>June Month-end Adjustments:</t>
  </si>
  <si>
    <t>June 1</t>
  </si>
  <si>
    <t>June 2</t>
  </si>
  <si>
    <t>June 3</t>
  </si>
  <si>
    <t>June 4</t>
  </si>
  <si>
    <t>June 5</t>
  </si>
  <si>
    <t>June 7</t>
  </si>
  <si>
    <t>June 8</t>
  </si>
  <si>
    <t>June 11</t>
  </si>
  <si>
    <t>June 12</t>
  </si>
  <si>
    <t>June 13</t>
  </si>
  <si>
    <t>June 15</t>
  </si>
  <si>
    <t>June 16</t>
  </si>
  <si>
    <t>June 17</t>
  </si>
  <si>
    <t>June 18</t>
  </si>
  <si>
    <t>June 20</t>
  </si>
  <si>
    <t>June 22</t>
  </si>
  <si>
    <t>June 23</t>
  </si>
  <si>
    <t>June 25</t>
  </si>
  <si>
    <t>June 27</t>
  </si>
  <si>
    <t>June 24</t>
  </si>
  <si>
    <t>June 28</t>
  </si>
  <si>
    <t>June 29</t>
  </si>
  <si>
    <t>June 30</t>
  </si>
  <si>
    <t>Paid the dividend that was declared on June 3, Check #5283.</t>
  </si>
  <si>
    <t>Returned the 350 defective units received from Kia to Navistar.</t>
  </si>
  <si>
    <t>Received  payment in full from Toyota for the June 1st sale.</t>
  </si>
  <si>
    <t>While inspecting the June 13th purchase, it was discovered that the GPS units were programmed for South America instead of North America. AC Speed returned the entire order to Magellan.</t>
  </si>
  <si>
    <t>Paid in full for the June 1 purchase from Navistar, Check #5281.</t>
  </si>
  <si>
    <t>Paid in full for the purchase from JVC on June 13, Check #5287</t>
  </si>
  <si>
    <t>Paid in full for the purchase from Magellan on May 31st, Check #5291.</t>
  </si>
  <si>
    <t>*All purchases on account terms of 2/15, n/30</t>
  </si>
  <si>
    <t>JUNE JOURNAL TRANSACTIONS</t>
  </si>
  <si>
    <t>( A )</t>
  </si>
  <si>
    <t>( B )</t>
  </si>
  <si>
    <t>( C )</t>
  </si>
  <si>
    <t>( D )</t>
  </si>
  <si>
    <t>( E )</t>
  </si>
  <si>
    <t>( F )</t>
  </si>
  <si>
    <t>Depreciation on the company's fixed assets for the month of June is as follows:</t>
  </si>
  <si>
    <t>June 26</t>
  </si>
  <si>
    <t>Paid for office supplies purchased on June 2nd, Check #5280.</t>
  </si>
  <si>
    <t>Evaluate the company's performance relative to liquidity, profitability and solvency for their industry for the three years.</t>
  </si>
  <si>
    <t>Dec. 31, 2010</t>
  </si>
  <si>
    <t>Market Price per Share</t>
  </si>
  <si>
    <t>b. You are encouraged to use your textbook’s table of contents (front) or index (back) to locate helpful references.</t>
  </si>
  <si>
    <t>l. Use the income statement information on the worksheet to prepare a multi-step income statement in good form.   Look at examples of this income statement format in your textbook.</t>
  </si>
  <si>
    <t>n. Use the balance sheet information on the worksheet to prepare a classified balance sheet.  Remember that the ending retained earnings balance from the just-completed statement is a necessary component of the equity section of the balance sheet.</t>
  </si>
  <si>
    <t>b. Tabs in the project workbook provide trial balance data for the current and two preceding years for AC Speed and a location to calculation a selection of ratios.  Use the trial balance data and the formulas in Chapter 17 to compute the ratios listed for each of the three years.  YOU MUST STRUCTURE YOUR RATIO CALCULATIONS AS FORMULAS AND LINKS TO APPROPRIATE CELLS ON THE TRIAL BALANCE TAB.  You will lose points by simply typing the final ratio numbers or percentages.</t>
  </si>
  <si>
    <t>c. After you calculate the ratios, consider whether there is a trend over the three-year period.  Also compare the ratios you calculated for AC Speed with those listed as industry averages.  Review the information in Chapter 17 to help you determine what the ratios are telling you about various aspects of AC Speed’s business operations.</t>
  </si>
  <si>
    <t xml:space="preserve">A bankruptcy judge disallowed AC Speed's claim for $5,000 due from General Motors. Management Decided to write off this accounts receivable. </t>
  </si>
  <si>
    <t xml:space="preserve">Paid the first month's principal payment of $15,000 on the note payable.  In addition, paid one month's interest, Check #5293 </t>
  </si>
  <si>
    <t xml:space="preserve">AC Speed has earned one month of the prepaid rent received from their tenant at the beginning of June. </t>
  </si>
  <si>
    <t xml:space="preserve">The Board of Directors declared a cash dividend of $5 per share for shareholders of record on June 5th, payable on June 12th. </t>
  </si>
  <si>
    <t>Received payment from Toyota for May 11th sale.</t>
  </si>
  <si>
    <t xml:space="preserve">Paid $2,100 to Michigan Utility Co. for utilities bill that was recorded in May as an Account Payable, Check #5278. </t>
  </si>
  <si>
    <t>Received payment in full from Honda for the June 27th transaction.</t>
  </si>
  <si>
    <t>Type of Tran.</t>
  </si>
  <si>
    <t>Journal</t>
  </si>
  <si>
    <t>Units</t>
  </si>
  <si>
    <t>$ per Unit</t>
  </si>
  <si>
    <t>Total $</t>
  </si>
  <si>
    <t>L/T Payable</t>
  </si>
  <si>
    <t>Interest</t>
  </si>
  <si>
    <t>Interest Paid</t>
  </si>
  <si>
    <t>Balance Paid</t>
  </si>
  <si>
    <t>Discount</t>
  </si>
  <si>
    <t>Discount %</t>
  </si>
  <si>
    <t>Balance Owing</t>
  </si>
  <si>
    <t>Amt of Discount</t>
  </si>
  <si>
    <t>Amt of Balance</t>
  </si>
  <si>
    <t xml:space="preserve">Financing </t>
  </si>
  <si>
    <t>Purchase</t>
  </si>
  <si>
    <t>Yes</t>
  </si>
  <si>
    <t>Sale</t>
  </si>
  <si>
    <t xml:space="preserve">Purchases Journal </t>
  </si>
  <si>
    <t>Cash Receipt</t>
  </si>
  <si>
    <t>No</t>
  </si>
  <si>
    <t>Cash Payment</t>
  </si>
  <si>
    <t>Cash Payments</t>
  </si>
  <si>
    <t>Salaries</t>
  </si>
  <si>
    <t>Wages</t>
  </si>
  <si>
    <t>Cash Receipts</t>
  </si>
  <si>
    <t>no</t>
  </si>
  <si>
    <t>Other/ACT</t>
  </si>
  <si>
    <t>Debit</t>
  </si>
  <si>
    <t>Credit</t>
  </si>
  <si>
    <t># of months</t>
  </si>
  <si>
    <t>Adj Transaction Description</t>
  </si>
  <si>
    <t>Related transaction</t>
  </si>
  <si>
    <t>Rent per month</t>
  </si>
  <si>
    <t>Total Rent</t>
  </si>
  <si>
    <t>Rented part of the warehouse to a new tenant and received</t>
  </si>
  <si>
    <t>for three months rent starting in June</t>
  </si>
  <si>
    <t>Concatenation Process</t>
  </si>
  <si>
    <t>Previous balance</t>
  </si>
  <si>
    <t>Physical Count</t>
  </si>
  <si>
    <t>Accounts receivable balance</t>
  </si>
  <si>
    <t>Allowance %</t>
  </si>
  <si>
    <t>Allowance credit balance</t>
  </si>
  <si>
    <t>AC Speed estimates bad debt expense on a monthly basis rather than waiting until year-end. The company uses the allowance method. Based on recent industry estimates, AC Speed estimates that the allowance account should be</t>
  </si>
  <si>
    <t xml:space="preserve"> of accounts receivable. </t>
  </si>
  <si>
    <t>Concatenated Phrase</t>
  </si>
  <si>
    <t>Above transaction wording doesn't need changing</t>
  </si>
  <si>
    <t xml:space="preserve">The Company took a physical count of Office Supplies on June 30 and found the following to be on hand: Office Supplies - </t>
  </si>
  <si>
    <t>Required Information</t>
  </si>
  <si>
    <t>Month End Inv Balance</t>
  </si>
  <si>
    <t>Inventory Count</t>
  </si>
  <si>
    <t>Adjustment Calculations</t>
  </si>
  <si>
    <t>Must be a write down</t>
  </si>
  <si>
    <t xml:space="preserve">The Company took a physical inventory count on June 30 and found the following inventory on hand: Merchandise Inventory - </t>
  </si>
  <si>
    <t>Prepaid Insurance Balance</t>
  </si>
  <si>
    <t>Months</t>
  </si>
  <si>
    <t xml:space="preserve">The Balance in the prepaid insurance account at the beginning of June represents </t>
  </si>
  <si>
    <t xml:space="preserve">months of coverage. Record the amount of insurance for June. </t>
  </si>
  <si>
    <t>Historical Price</t>
  </si>
  <si>
    <t>Life</t>
  </si>
  <si>
    <t>Salvage Value</t>
  </si>
  <si>
    <t>Warehouse</t>
  </si>
  <si>
    <t>Office</t>
  </si>
  <si>
    <t>Monthly Depr.</t>
  </si>
  <si>
    <t xml:space="preserve">1. The furniture and equipment for the warehouse was purchased a few years ago for </t>
  </si>
  <si>
    <t>and are depreciated using the straight-line method.</t>
  </si>
  <si>
    <t xml:space="preserve">2. The furniture and equipment for the office was purchased last year for </t>
  </si>
  <si>
    <t>. these assets have a 7 year life, an expected salvage value of</t>
  </si>
  <si>
    <t xml:space="preserve">and are depreicated using stright-line method. </t>
  </si>
  <si>
    <t>Concatenate2</t>
  </si>
  <si>
    <t>Concatenate3</t>
  </si>
  <si>
    <t>Concatenate4</t>
  </si>
  <si>
    <t>Concatenate5</t>
  </si>
  <si>
    <t>Concatenate6</t>
  </si>
  <si>
    <t>Concatenate7</t>
  </si>
  <si>
    <t>Concatenate8</t>
  </si>
  <si>
    <t>Concatenate9</t>
  </si>
  <si>
    <t>Concatenate1</t>
  </si>
  <si>
    <t>Duration (years)</t>
  </si>
  <si>
    <t>Signed a</t>
  </si>
  <si>
    <t>year</t>
  </si>
  <si>
    <t>note payable with First Bank.</t>
  </si>
  <si>
    <t>Concatenate10</t>
  </si>
  <si>
    <t xml:space="preserve">Purchased </t>
  </si>
  <si>
    <t>per unit.</t>
  </si>
  <si>
    <t>GPS units on credit from Navistar for $</t>
  </si>
  <si>
    <t>Purchased</t>
  </si>
  <si>
    <t>Sold</t>
  </si>
  <si>
    <t>per unit, Invoice #5555</t>
  </si>
  <si>
    <t>DVD players on account to Toyota for</t>
  </si>
  <si>
    <t>Purchased office supplies from Office Max on credit for $</t>
  </si>
  <si>
    <t xml:space="preserve">Sold </t>
  </si>
  <si>
    <t>GPS units on account to Kia for</t>
  </si>
  <si>
    <t>docking stations for</t>
  </si>
  <si>
    <t>per unit and</t>
  </si>
  <si>
    <t xml:space="preserve"> GPS units for</t>
  </si>
  <si>
    <t xml:space="preserve">Received and paid expense reports for travel and entertainment totaling </t>
  </si>
  <si>
    <t>, Check #5279.</t>
  </si>
  <si>
    <t xml:space="preserve">Received a bill from the law firm of Larry, Moe &amp; Curly for </t>
  </si>
  <si>
    <t>, payable upon receipt, for bond consulting fees, Check #5282.</t>
  </si>
  <si>
    <t xml:space="preserve">Took advantage of a special deal to purchase </t>
  </si>
  <si>
    <t xml:space="preserve">DVD players on account from JVC for </t>
  </si>
  <si>
    <t>GPS units on credit from Magellan for</t>
  </si>
  <si>
    <t xml:space="preserve">Check # 5284 was issued for payroll: </t>
  </si>
  <si>
    <t>for salaried and</t>
  </si>
  <si>
    <t xml:space="preserve">docking stations on credit from Samsung for </t>
  </si>
  <si>
    <t>docking stations on credit to Kia for</t>
  </si>
  <si>
    <t>per unit, Invoice #5559.</t>
  </si>
  <si>
    <t>per unit on account to Nissan, Invoice #5557.</t>
  </si>
  <si>
    <t xml:space="preserve">per unit, Invoice 5558. </t>
  </si>
  <si>
    <t>Paid</t>
  </si>
  <si>
    <t>of the</t>
  </si>
  <si>
    <t>owed to JVC from May 25, Check #5285.</t>
  </si>
  <si>
    <t>Received payment from Ford Motor Co. for</t>
  </si>
  <si>
    <t>owed from May 5.</t>
  </si>
  <si>
    <t>Purchased a</t>
  </si>
  <si>
    <t>docking station from Samsung for</t>
  </si>
  <si>
    <t>per unit paying in cash, Check #5288</t>
  </si>
  <si>
    <t>docking stations on credit to Honda for</t>
  </si>
  <si>
    <t>per unit, Invoice 5560.</t>
  </si>
  <si>
    <t>Hired and paid a consultant</t>
  </si>
  <si>
    <t>to devise a marketing plan. AC Speed's management felt this was necessary to develop brand awareness. Check #5289.</t>
  </si>
  <si>
    <t>AC Speed is behind in its mortgage payments to Bank of America. Paid a total of</t>
  </si>
  <si>
    <t>(</t>
  </si>
  <si>
    <t>principal and</t>
  </si>
  <si>
    <t xml:space="preserve">interest), Check #5290. </t>
  </si>
  <si>
    <t>international phone card for one of the sales representative's upcoming European business trip, Check #5286.</t>
  </si>
  <si>
    <t>Project Academic Integrity Statement</t>
  </si>
  <si>
    <t>I understand that this is an individual, not a team, project; that I am expected to do my own work on the project. I may discuss project requirements in general terms with others, but I am not permitted to collaborate with anyone or copy anyone's work, manually or electronically, in full or in part.</t>
  </si>
  <si>
    <t xml:space="preserve">I also understand that I am not permitted to supply anyone with the results of my work or to provide them with any assistance that compromises another student's completion of the project through his or her own efforts. </t>
  </si>
  <si>
    <t>If I have any questions about these requirements, I will promptly ask my instructor for clarification</t>
  </si>
  <si>
    <t>I understand that any violation of this project academic integrity statement will lead, at minimum, to a failing grade for the project.</t>
  </si>
  <si>
    <t xml:space="preserve">By entering my name and student ID number below, I am attesting that I have read, understood, and will personally adhere to this project's academic integrity statement. </t>
  </si>
  <si>
    <t>Student Name:</t>
  </si>
  <si>
    <t>Student ID Number:</t>
  </si>
  <si>
    <t>Date:</t>
  </si>
  <si>
    <t>User Name</t>
  </si>
  <si>
    <t>Computer Name</t>
  </si>
  <si>
    <t>Open Time</t>
  </si>
  <si>
    <t>Close Time</t>
  </si>
  <si>
    <t>Open WB Name</t>
  </si>
  <si>
    <t>Close WB Name</t>
  </si>
  <si>
    <t>Andrew</t>
  </si>
  <si>
    <t>ANDREW-PC</t>
  </si>
  <si>
    <t>C:\Users\Andrew\AppData\Local\Temp\ACCT202ProjectSolutionNEW-2.xlsm</t>
  </si>
  <si>
    <t>Account</t>
  </si>
  <si>
    <t>May 31 Balance</t>
  </si>
  <si>
    <t>Salaries Expense (exempt staff)</t>
  </si>
  <si>
    <t>Depreciation Expense - Equipment &amp; Furn - Warehouse</t>
  </si>
  <si>
    <t>Depreciation Expense - Equipment &amp; Furn - Office</t>
  </si>
  <si>
    <t>Cost of Goods Sold (Percentage of Sales)</t>
  </si>
  <si>
    <t>Retained  Earnings</t>
  </si>
  <si>
    <t>C:\Users\Andrew\Desktop\ACCT202ProjectSolutionNEW-2 Combined.xlsm</t>
  </si>
  <si>
    <t>tbergsma</t>
  </si>
  <si>
    <t>LTFACDDTBERGSMA</t>
  </si>
  <si>
    <t>D:\Users\tbergsma\Downloads\ACCT202ProjectSolutionNEW-2 Combined.xlsm</t>
  </si>
  <si>
    <t>a. Before beginning this part of the project, you will find it helpful to review Chapter 17 on financial statement analysis.  Page 707, a summary of ratios, will be particularly useful.</t>
  </si>
  <si>
    <t>Transactional Data</t>
  </si>
  <si>
    <t>Change</t>
  </si>
  <si>
    <t>Changed value to $200,000</t>
  </si>
  <si>
    <t>From $75 to $76</t>
  </si>
  <si>
    <t xml:space="preserve">Sold 2000 DVD players on account to Toyota for $76 per unit, Invoice #5555 </t>
  </si>
  <si>
    <t xml:space="preserve">Sold 3500 GPS units on account to Kia for $53 per unit, Invoice #5566. </t>
  </si>
  <si>
    <t>From $52 to $53</t>
  </si>
  <si>
    <t>From $35 to $36 per unit</t>
  </si>
  <si>
    <t>Issued a credit to Kia for the return of 350 defective units from the June 2nd sale. These units has a cost basis of $36 per unit.</t>
  </si>
  <si>
    <t xml:space="preserve">Issued bonds payable at face value for $450,000 </t>
  </si>
  <si>
    <t>From $350K to $450K</t>
  </si>
  <si>
    <t>2%</t>
  </si>
  <si>
    <t>ADJ C</t>
  </si>
  <si>
    <t>Bad Debt</t>
  </si>
  <si>
    <t>Changed from 2.5% to 2.0%</t>
  </si>
  <si>
    <t>D:\Users\tbergsma\Dropbox\ACCT202 PS W14\ACCT202ProjectSolutionNEW-2 Combined_Rev1.xlsm</t>
  </si>
  <si>
    <t>Tim</t>
  </si>
  <si>
    <t>PCTIMBASEMENT</t>
  </si>
  <si>
    <t>C:\Users\Tim\Dropbox\ACCT202 PS W14\ACCT202ProjectSolutionNEW-2 Combined_Rev1.xlsm</t>
  </si>
  <si>
    <t>CRN:</t>
  </si>
  <si>
    <t>Professor:</t>
  </si>
  <si>
    <t>Dec. 31, 2012</t>
  </si>
  <si>
    <t>Dec. 31, 2011</t>
  </si>
  <si>
    <t>C:\Users\Tim\Dropbox\ACCT202 PS W14\ACCT202_PracticeSet_W14_Solution.xlsm</t>
  </si>
  <si>
    <t>d:\Users\tbergsma\Dropbox\ACCT202 PS W14\ACCT202_PracticeSet_W14_Solution.xlsm</t>
  </si>
  <si>
    <t>a. When AC Speed purchases merchandise from a supplier or vendor on account, they receive credit terms of 2/15, net 30.</t>
  </si>
  <si>
    <t>b. When AC Speed sells merchandise to a customer on account, they offer that customer credit terms of 2/20, net 30</t>
  </si>
  <si>
    <t>**All credit sales have terms of 2/20, n/30</t>
  </si>
  <si>
    <t>d:\Users\tbergsma\OneDrive\Documents\DU Teaching\ACCT202PS\ACCT202 PS W14\ACCT202_PracticeSet_W14_Solution.xlsm</t>
  </si>
  <si>
    <t>Fall: 2014</t>
  </si>
  <si>
    <t xml:space="preserve">Issued 5,000 shares of common stock for $10 per share (Refer to General ledger for description of common stock). </t>
  </si>
  <si>
    <t>https://d.docs.live.net/213637fca0d9e955/Documents/DU Teaching/ACCT202PS/ACCT202 PS F14/ACCT202_PracticeSet_F14_Solution.xlsm</t>
  </si>
  <si>
    <t>d:\Users\tbergsma\OneDrive\Documents\DU Teaching\ACCT202PS\ACCT202 PS F14\ACCT202_PracticeSet_F14_Solution.xlsm</t>
  </si>
  <si>
    <t>. These assets have a 4-year life, an expected salvage value of</t>
  </si>
  <si>
    <t>for wages (wage expense)</t>
  </si>
  <si>
    <t>per unit, Invoice #5556.</t>
  </si>
  <si>
    <t xml:space="preserve">DVD players on credit to Ford Motor Co. for </t>
  </si>
  <si>
    <t xml:space="preserve">Check # 5292 was issued for payroll: </t>
  </si>
  <si>
    <t>Student File</t>
  </si>
  <si>
    <t>https://d.docs.live.net/213637fca0d9e955/Documents/DU Teaching/ACCT202PS/ACCT202 PS F14/ACCT202_PracticeSet_F14_StudentFile_DU.xlsm</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</si>
</sst>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quot;$&quot;#,##0_);[Red]\(&quot;$&quot;#,##0\)"/>
    <numFmt numFmtId="165" formatCode="&quot;$&quot;#,##0.00_);[Red]\(&quot;$&quot;#,##0.00\)"/>
    <numFmt numFmtId="166" formatCode="_(&quot;$&quot;* #,##0.00_);_(&quot;$&quot;* \(#,##0.00\);_(&quot;$&quot;* &quot;-&quot;??_);_(@_)"/>
    <numFmt numFmtId="167" formatCode="_(* #,##0.00_);_(* \(#,##0.00\);_(* &quot;-&quot;??_);_(@_)"/>
    <numFmt numFmtId="168" formatCode="_(&quot;$&quot;* #,##0_);_(&quot;$&quot;* \(#,##0\);_(&quot;$&quot;* &quot;-&quot;??_);_(@_)"/>
    <numFmt numFmtId="169" formatCode="_(&quot;$&quot;* #,##0.0_);_(&quot;$&quot;* \(#,##0.0\);_(&quot;$&quot;* &quot;-&quot;??_);_(@_)"/>
    <numFmt numFmtId="170" formatCode="0.0"/>
    <numFmt numFmtId="171" formatCode="[$-409]mmmm\ d\,\ yyyy;@"/>
    <numFmt numFmtId="172" formatCode="0.0%"/>
    <numFmt numFmtId="173" formatCode="_(* #,##0_);_(* \(#,##0\);_(* &quot;-&quot;??_);_(@_)"/>
    <numFmt numFmtId="174" formatCode="m/d/yy;@"/>
  </numFmts>
  <fonts count="35" x14ac:knownFonts="1">
    <font>
      <sz val="11"/>
      <color theme="1"/>
      <name val="Calibri"/>
      <family val="2"/>
      <scheme val="minor"/>
    </font>
    <font>
      <sz val="10"/>
      <name val="Arial"/>
      <family val="2"/>
    </font>
    <font>
      <sz val="12"/>
      <name val="Arial"/>
      <family val="2"/>
    </font>
    <font>
      <u/>
      <sz val="12"/>
      <name val="Arial"/>
      <family val="2"/>
    </font>
    <font>
      <sz val="11"/>
      <name val="Arial"/>
      <family val="2"/>
    </font>
    <font>
      <b/>
      <sz val="10"/>
      <name val="Arial"/>
      <family val="2"/>
    </font>
    <font>
      <sz val="8"/>
      <name val="Arial"/>
      <family val="2"/>
    </font>
    <font>
      <sz val="11"/>
      <color theme="1"/>
      <name val="Calibri"/>
      <family val="2"/>
      <scheme val="minor"/>
    </font>
    <font>
      <b/>
      <sz val="11"/>
      <color theme="1"/>
      <name val="Calibri"/>
      <family val="2"/>
      <scheme val="minor"/>
    </font>
    <font>
      <b/>
      <u/>
      <sz val="11"/>
      <color theme="1"/>
      <name val="Calibri"/>
      <family val="2"/>
      <scheme val="minor"/>
    </font>
    <font>
      <sz val="9"/>
      <color theme="1"/>
      <name val="Calibri"/>
      <family val="2"/>
      <scheme val="minor"/>
    </font>
    <font>
      <sz val="8"/>
      <color theme="1"/>
      <name val="Calibri"/>
      <family val="2"/>
      <scheme val="minor"/>
    </font>
    <font>
      <sz val="20"/>
      <color theme="1"/>
      <name val="Calibri"/>
      <family val="2"/>
      <scheme val="minor"/>
    </font>
    <font>
      <b/>
      <sz val="8"/>
      <color theme="1"/>
      <name val="Calibri"/>
      <family val="2"/>
      <scheme val="minor"/>
    </font>
    <font>
      <u/>
      <sz val="8"/>
      <color theme="1"/>
      <name val="Calibri"/>
      <family val="2"/>
      <scheme val="minor"/>
    </font>
    <font>
      <u/>
      <sz val="11"/>
      <color theme="1"/>
      <name val="Calibri"/>
      <family val="2"/>
      <scheme val="minor"/>
    </font>
    <font>
      <b/>
      <sz val="11"/>
      <color rgb="FFFF0000"/>
      <name val="Calibri"/>
      <family val="2"/>
      <scheme val="minor"/>
    </font>
    <font>
      <u val="double"/>
      <sz val="11"/>
      <color theme="1"/>
      <name val="Calibri"/>
      <family val="2"/>
      <scheme val="minor"/>
    </font>
    <font>
      <u val="doubleAccounting"/>
      <sz val="11"/>
      <color theme="1"/>
      <name val="Calibri"/>
      <family val="2"/>
      <scheme val="minor"/>
    </font>
    <font>
      <sz val="11"/>
      <name val="Calibri"/>
      <family val="2"/>
      <scheme val="minor"/>
    </font>
    <font>
      <sz val="12"/>
      <color theme="1"/>
      <name val="Calibri"/>
      <family val="2"/>
      <scheme val="minor"/>
    </font>
    <font>
      <b/>
      <sz val="14"/>
      <color theme="1"/>
      <name val="Calibri"/>
      <family val="2"/>
      <scheme val="minor"/>
    </font>
    <font>
      <i/>
      <sz val="11"/>
      <color theme="1"/>
      <name val="Calibri"/>
      <family val="2"/>
      <scheme val="minor"/>
    </font>
    <font>
      <b/>
      <sz val="14"/>
      <color indexed="8"/>
      <name val="Calibri"/>
      <family val="2"/>
    </font>
    <font>
      <sz val="18"/>
      <color theme="1"/>
      <name val="Calibri"/>
      <family val="2"/>
      <scheme val="minor"/>
    </font>
    <font>
      <b/>
      <u/>
      <sz val="8"/>
      <color theme="1"/>
      <name val="Calibri"/>
      <family val="2"/>
      <scheme val="minor"/>
    </font>
    <font>
      <sz val="8"/>
      <color rgb="FFFF0000"/>
      <name val="Calibri"/>
      <family val="2"/>
      <scheme val="minor"/>
    </font>
    <font>
      <b/>
      <sz val="11"/>
      <color indexed="8"/>
      <name val="Calibri"/>
      <family val="2"/>
    </font>
    <font>
      <u/>
      <sz val="11"/>
      <color theme="10"/>
      <name val="Calibri"/>
      <family val="2"/>
      <scheme val="minor"/>
    </font>
    <font>
      <u/>
      <sz val="11"/>
      <color theme="11"/>
      <name val="Calibri"/>
      <family val="2"/>
      <scheme val="minor"/>
    </font>
    <font>
      <b/>
      <sz val="11"/>
      <name val="Calibri"/>
      <family val="2"/>
      <scheme val="minor"/>
    </font>
    <font>
      <sz val="11"/>
      <color theme="0"/>
      <name val="Calibri"/>
      <family val="2"/>
      <scheme val="minor"/>
    </font>
    <font>
      <b/>
      <sz val="18"/>
      <color rgb="FFFF0000"/>
      <name val="Calibri"/>
      <family val="2"/>
      <scheme val="minor"/>
    </font>
    <font>
      <u/>
      <sz val="11"/>
      <name val="Calibri"/>
      <family val="2"/>
      <scheme val="minor"/>
    </font>
    <font>
      <u val="double"/>
      <sz val="11"/>
      <name val="Calibri"/>
      <family val="2"/>
      <scheme val="minor"/>
    </font>
  </fonts>
  <fills count="1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00B050"/>
        <bgColor indexed="64"/>
      </patternFill>
    </fill>
    <fill>
      <patternFill patternType="solid">
        <fgColor theme="6"/>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0"/>
        <bgColor indexed="64"/>
      </patternFill>
    </fill>
    <fill>
      <patternFill patternType="solid">
        <fgColor theme="0" tint="-4.9989318521683403E-2"/>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bottom/>
      <diagonal/>
    </border>
    <border>
      <left style="medium">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indexed="64"/>
      </bottom>
      <diagonal/>
    </border>
  </borders>
  <cellStyleXfs count="95">
    <xf numFmtId="0" fontId="0" fillId="0" borderId="0"/>
    <xf numFmtId="167" fontId="7" fillId="0" borderId="0" applyFont="0" applyFill="0" applyBorder="0" applyAlignment="0" applyProtection="0"/>
    <xf numFmtId="166" fontId="7" fillId="0" borderId="0" applyFont="0" applyFill="0" applyBorder="0" applyAlignment="0" applyProtection="0"/>
    <xf numFmtId="0" fontId="1" fillId="0" borderId="0"/>
    <xf numFmtId="9" fontId="7" fillId="0" borderId="0" applyFon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cellStyleXfs>
  <cellXfs count="365">
    <xf numFmtId="0" fontId="0" fillId="0" borderId="0" xfId="0"/>
    <xf numFmtId="0" fontId="0" fillId="0" borderId="0" xfId="0" applyAlignment="1">
      <alignment horizontal="center"/>
    </xf>
    <xf numFmtId="0" fontId="8" fillId="0" borderId="0" xfId="0" applyFont="1"/>
    <xf numFmtId="0" fontId="9" fillId="0" borderId="0" xfId="0" applyFont="1" applyAlignment="1">
      <alignment horizontal="center"/>
    </xf>
    <xf numFmtId="0" fontId="0" fillId="0" borderId="0" xfId="0" applyAlignment="1">
      <alignment horizontal="centerContinuous"/>
    </xf>
    <xf numFmtId="0" fontId="8" fillId="0" borderId="0" xfId="0" applyFont="1" applyAlignment="1">
      <alignment horizontal="centerContinuous"/>
    </xf>
    <xf numFmtId="0" fontId="0" fillId="0" borderId="1" xfId="0" applyBorder="1" applyAlignment="1">
      <alignment horizontal="center"/>
    </xf>
    <xf numFmtId="0" fontId="0" fillId="0" borderId="1" xfId="0" applyBorder="1" applyAlignment="1">
      <alignment horizontal="center" wrapText="1"/>
    </xf>
    <xf numFmtId="0" fontId="0" fillId="0" borderId="1" xfId="0" applyBorder="1"/>
    <xf numFmtId="0" fontId="0" fillId="0" borderId="0" xfId="0" applyFont="1" applyAlignment="1">
      <alignment horizontal="center"/>
    </xf>
    <xf numFmtId="0" fontId="0" fillId="0" borderId="0" xfId="0" applyAlignment="1">
      <alignment wrapText="1"/>
    </xf>
    <xf numFmtId="0" fontId="0" fillId="0" borderId="2" xfId="0" applyBorder="1"/>
    <xf numFmtId="0" fontId="0" fillId="0" borderId="3" xfId="0" applyBorder="1"/>
    <xf numFmtId="0" fontId="0" fillId="0" borderId="3" xfId="0" applyBorder="1" applyAlignment="1">
      <alignment wrapText="1"/>
    </xf>
    <xf numFmtId="0" fontId="8" fillId="0" borderId="4" xfId="0" applyFont="1" applyBorder="1" applyAlignment="1">
      <alignment horizontal="centerContinuous"/>
    </xf>
    <xf numFmtId="0" fontId="8" fillId="0" borderId="5" xfId="0" applyFont="1" applyBorder="1" applyAlignment="1">
      <alignment horizontal="centerContinuous"/>
    </xf>
    <xf numFmtId="0" fontId="0" fillId="0" borderId="6" xfId="0" applyBorder="1" applyAlignment="1">
      <alignment horizontal="center"/>
    </xf>
    <xf numFmtId="0" fontId="0" fillId="0" borderId="0" xfId="0" applyBorder="1" applyAlignment="1">
      <alignment horizontal="center"/>
    </xf>
    <xf numFmtId="0" fontId="0" fillId="0" borderId="0" xfId="0" applyBorder="1" applyAlignment="1">
      <alignment horizontal="center" wrapText="1"/>
    </xf>
    <xf numFmtId="0" fontId="0" fillId="0" borderId="7" xfId="0" applyBorder="1" applyAlignment="1">
      <alignment horizontal="center"/>
    </xf>
    <xf numFmtId="0" fontId="0" fillId="0" borderId="0" xfId="0" applyBorder="1"/>
    <xf numFmtId="0" fontId="0" fillId="0" borderId="1" xfId="0" applyBorder="1" applyAlignment="1">
      <alignment wrapText="1"/>
    </xf>
    <xf numFmtId="0" fontId="2" fillId="0" borderId="0" xfId="3" applyFont="1"/>
    <xf numFmtId="0" fontId="3" fillId="0" borderId="1" xfId="3" applyFont="1" applyBorder="1" applyAlignment="1">
      <alignment horizontal="center"/>
    </xf>
    <xf numFmtId="0" fontId="2" fillId="0" borderId="0" xfId="3" applyFont="1" applyAlignment="1">
      <alignment horizontal="center"/>
    </xf>
    <xf numFmtId="0" fontId="4" fillId="0" borderId="1" xfId="3" applyFont="1" applyBorder="1" applyAlignment="1">
      <alignment horizontal="center"/>
    </xf>
    <xf numFmtId="0" fontId="4" fillId="0" borderId="1" xfId="3" applyFont="1" applyBorder="1"/>
    <xf numFmtId="0" fontId="10" fillId="0" borderId="0" xfId="0" applyFont="1"/>
    <xf numFmtId="0" fontId="10" fillId="0" borderId="0" xfId="0" applyFont="1" applyAlignment="1">
      <alignment horizontal="center"/>
    </xf>
    <xf numFmtId="166" fontId="10" fillId="0" borderId="0" xfId="2" applyFont="1" applyAlignment="1">
      <alignment horizontal="center"/>
    </xf>
    <xf numFmtId="0" fontId="10" fillId="0" borderId="0" xfId="0" applyFont="1" applyAlignment="1">
      <alignment horizontal="center" wrapText="1"/>
    </xf>
    <xf numFmtId="0" fontId="10" fillId="0" borderId="1" xfId="0" applyFont="1" applyBorder="1" applyAlignment="1">
      <alignment horizontal="center" wrapText="1"/>
    </xf>
    <xf numFmtId="16" fontId="10" fillId="0" borderId="1" xfId="0" applyNumberFormat="1" applyFont="1" applyBorder="1" applyAlignment="1">
      <alignment horizontal="center"/>
    </xf>
    <xf numFmtId="0" fontId="10" fillId="0" borderId="1" xfId="0" applyFont="1" applyBorder="1" applyAlignment="1">
      <alignment horizontal="center"/>
    </xf>
    <xf numFmtId="0" fontId="10" fillId="0" borderId="0" xfId="0" applyFont="1" applyAlignment="1">
      <alignment horizontal="left"/>
    </xf>
    <xf numFmtId="16" fontId="0" fillId="0" borderId="1" xfId="0" applyNumberFormat="1" applyBorder="1"/>
    <xf numFmtId="166" fontId="7" fillId="0" borderId="1" xfId="2" applyFont="1" applyBorder="1"/>
    <xf numFmtId="166" fontId="7" fillId="0" borderId="1" xfId="2" applyNumberFormat="1" applyFont="1" applyBorder="1"/>
    <xf numFmtId="166" fontId="0" fillId="0" borderId="1" xfId="0" applyNumberFormat="1" applyBorder="1"/>
    <xf numFmtId="0" fontId="0" fillId="0" borderId="0" xfId="0" applyBorder="1" applyAlignment="1">
      <alignment wrapText="1"/>
    </xf>
    <xf numFmtId="0" fontId="1" fillId="0" borderId="0" xfId="3" applyFont="1"/>
    <xf numFmtId="0" fontId="1" fillId="0" borderId="6" xfId="3" applyFont="1" applyBorder="1" applyAlignment="1">
      <alignment horizontal="center"/>
    </xf>
    <xf numFmtId="0" fontId="1" fillId="0" borderId="0" xfId="3" applyFont="1" applyBorder="1"/>
    <xf numFmtId="0" fontId="1" fillId="0" borderId="8" xfId="3" applyFont="1" applyBorder="1" applyAlignment="1">
      <alignment horizontal="center"/>
    </xf>
    <xf numFmtId="0" fontId="1" fillId="0" borderId="9" xfId="3" applyFont="1" applyBorder="1"/>
    <xf numFmtId="0" fontId="11" fillId="0" borderId="0" xfId="0" applyFont="1"/>
    <xf numFmtId="0" fontId="10" fillId="2" borderId="1" xfId="0" applyFont="1" applyFill="1" applyBorder="1" applyAlignment="1">
      <alignment horizontal="center" wrapText="1"/>
    </xf>
    <xf numFmtId="166" fontId="10" fillId="2" borderId="1" xfId="2" applyFont="1" applyFill="1" applyBorder="1" applyAlignment="1">
      <alignment horizontal="center" wrapText="1"/>
    </xf>
    <xf numFmtId="0" fontId="10" fillId="2" borderId="1" xfId="0" applyFont="1" applyFill="1" applyBorder="1" applyAlignment="1">
      <alignment horizontal="center"/>
    </xf>
    <xf numFmtId="166" fontId="10" fillId="2" borderId="1" xfId="2" applyFont="1" applyFill="1" applyBorder="1" applyAlignment="1">
      <alignment horizontal="center"/>
    </xf>
    <xf numFmtId="0" fontId="10" fillId="3" borderId="1" xfId="0" applyFont="1" applyFill="1" applyBorder="1" applyAlignment="1">
      <alignment horizontal="center" wrapText="1"/>
    </xf>
    <xf numFmtId="166" fontId="10" fillId="3" borderId="1" xfId="2" applyFont="1" applyFill="1" applyBorder="1" applyAlignment="1">
      <alignment horizontal="center" wrapText="1"/>
    </xf>
    <xf numFmtId="0" fontId="10" fillId="3" borderId="1" xfId="0" applyFont="1" applyFill="1" applyBorder="1" applyAlignment="1">
      <alignment horizontal="center"/>
    </xf>
    <xf numFmtId="166" fontId="10" fillId="3" borderId="1" xfId="2" applyFont="1" applyFill="1" applyBorder="1" applyAlignment="1">
      <alignment horizontal="center"/>
    </xf>
    <xf numFmtId="0" fontId="10" fillId="4" borderId="1" xfId="0" applyFont="1" applyFill="1" applyBorder="1" applyAlignment="1">
      <alignment horizontal="center" wrapText="1"/>
    </xf>
    <xf numFmtId="166" fontId="10" fillId="4" borderId="1" xfId="2" applyFont="1" applyFill="1" applyBorder="1" applyAlignment="1">
      <alignment horizontal="center" wrapText="1"/>
    </xf>
    <xf numFmtId="0" fontId="10" fillId="4" borderId="1" xfId="0" applyFont="1" applyFill="1" applyBorder="1" applyAlignment="1">
      <alignment horizontal="center"/>
    </xf>
    <xf numFmtId="166" fontId="10" fillId="4" borderId="1" xfId="2" applyFont="1" applyFill="1" applyBorder="1" applyAlignment="1">
      <alignment horizontal="center"/>
    </xf>
    <xf numFmtId="166" fontId="10" fillId="4" borderId="1" xfId="2" quotePrefix="1" applyFont="1" applyFill="1" applyBorder="1" applyAlignment="1">
      <alignment horizontal="center" wrapText="1"/>
    </xf>
    <xf numFmtId="0" fontId="10" fillId="5" borderId="1" xfId="0" applyFont="1" applyFill="1" applyBorder="1" applyAlignment="1">
      <alignment horizontal="center" wrapText="1"/>
    </xf>
    <xf numFmtId="166" fontId="10" fillId="5" borderId="1" xfId="2" applyFont="1" applyFill="1" applyBorder="1" applyAlignment="1">
      <alignment horizontal="center" wrapText="1"/>
    </xf>
    <xf numFmtId="0" fontId="10" fillId="5" borderId="1" xfId="0" applyFont="1" applyFill="1" applyBorder="1" applyAlignment="1">
      <alignment horizontal="center"/>
    </xf>
    <xf numFmtId="166" fontId="10" fillId="5" borderId="1" xfId="2" applyFont="1" applyFill="1" applyBorder="1" applyAlignment="1">
      <alignment horizontal="center"/>
    </xf>
    <xf numFmtId="0" fontId="10" fillId="5" borderId="8" xfId="0" applyFont="1" applyFill="1" applyBorder="1" applyAlignment="1">
      <alignment horizontal="centerContinuous"/>
    </xf>
    <xf numFmtId="166" fontId="10" fillId="5" borderId="9" xfId="2" applyFont="1" applyFill="1" applyBorder="1" applyAlignment="1">
      <alignment horizontal="centerContinuous"/>
    </xf>
    <xf numFmtId="166" fontId="10" fillId="5" borderId="10" xfId="2" applyFont="1" applyFill="1" applyBorder="1" applyAlignment="1">
      <alignment horizontal="centerContinuous"/>
    </xf>
    <xf numFmtId="0" fontId="10" fillId="4" borderId="8" xfId="0" applyFont="1" applyFill="1" applyBorder="1" applyAlignment="1">
      <alignment horizontal="centerContinuous"/>
    </xf>
    <xf numFmtId="166" fontId="10" fillId="4" borderId="9" xfId="2" applyFont="1" applyFill="1" applyBorder="1" applyAlignment="1">
      <alignment horizontal="centerContinuous"/>
    </xf>
    <xf numFmtId="166" fontId="10" fillId="4" borderId="10" xfId="2" applyFont="1" applyFill="1" applyBorder="1" applyAlignment="1">
      <alignment horizontal="centerContinuous"/>
    </xf>
    <xf numFmtId="0" fontId="10" fillId="3" borderId="8" xfId="0" applyFont="1" applyFill="1" applyBorder="1" applyAlignment="1">
      <alignment horizontal="centerContinuous"/>
    </xf>
    <xf numFmtId="166" fontId="10" fillId="3" borderId="9" xfId="2" applyFont="1" applyFill="1" applyBorder="1" applyAlignment="1">
      <alignment horizontal="centerContinuous"/>
    </xf>
    <xf numFmtId="166" fontId="10" fillId="3" borderId="10" xfId="2" applyFont="1" applyFill="1" applyBorder="1" applyAlignment="1">
      <alignment horizontal="centerContinuous"/>
    </xf>
    <xf numFmtId="0" fontId="10" fillId="2" borderId="8" xfId="0" applyFont="1" applyFill="1" applyBorder="1" applyAlignment="1">
      <alignment horizontal="centerContinuous"/>
    </xf>
    <xf numFmtId="166" fontId="10" fillId="2" borderId="9" xfId="2" applyFont="1" applyFill="1" applyBorder="1" applyAlignment="1">
      <alignment horizontal="centerContinuous"/>
    </xf>
    <xf numFmtId="166" fontId="10" fillId="2" borderId="10" xfId="2" applyFont="1" applyFill="1" applyBorder="1" applyAlignment="1">
      <alignment horizontal="centerContinuous"/>
    </xf>
    <xf numFmtId="0" fontId="8" fillId="0" borderId="0" xfId="0" applyFont="1" applyAlignment="1">
      <alignment horizontal="center"/>
    </xf>
    <xf numFmtId="16" fontId="0" fillId="0" borderId="1" xfId="0" applyNumberFormat="1" applyBorder="1" applyAlignment="1">
      <alignment horizontal="center"/>
    </xf>
    <xf numFmtId="168" fontId="7" fillId="0" borderId="1" xfId="2" applyNumberFormat="1" applyFont="1" applyBorder="1"/>
    <xf numFmtId="169" fontId="7" fillId="0" borderId="1" xfId="2" applyNumberFormat="1" applyFont="1" applyBorder="1"/>
    <xf numFmtId="169" fontId="0" fillId="0" borderId="1" xfId="0" applyNumberFormat="1" applyBorder="1"/>
    <xf numFmtId="0" fontId="0" fillId="0" borderId="0" xfId="0" applyFill="1"/>
    <xf numFmtId="171" fontId="2" fillId="2" borderId="0" xfId="3" applyNumberFormat="1" applyFont="1" applyFill="1" applyAlignment="1">
      <alignment horizontal="centerContinuous"/>
    </xf>
    <xf numFmtId="0" fontId="5" fillId="2" borderId="0" xfId="3" applyFont="1" applyFill="1" applyBorder="1" applyAlignment="1">
      <alignment horizontal="centerContinuous"/>
    </xf>
    <xf numFmtId="0" fontId="1" fillId="2" borderId="0" xfId="3" applyFont="1" applyFill="1" applyBorder="1" applyAlignment="1">
      <alignment horizontal="centerContinuous"/>
    </xf>
    <xf numFmtId="0" fontId="5" fillId="2" borderId="9" xfId="3" applyFont="1" applyFill="1" applyBorder="1" applyAlignment="1">
      <alignment horizontal="centerContinuous"/>
    </xf>
    <xf numFmtId="0" fontId="1" fillId="2" borderId="9" xfId="3" applyFont="1" applyFill="1" applyBorder="1" applyAlignment="1">
      <alignment horizontal="centerContinuous"/>
    </xf>
    <xf numFmtId="171" fontId="2" fillId="3" borderId="0" xfId="3" applyNumberFormat="1" applyFont="1" applyFill="1" applyAlignment="1">
      <alignment horizontal="centerContinuous"/>
    </xf>
    <xf numFmtId="0" fontId="5" fillId="3" borderId="0" xfId="3" applyFont="1" applyFill="1" applyBorder="1" applyAlignment="1">
      <alignment horizontal="centerContinuous"/>
    </xf>
    <xf numFmtId="0" fontId="1" fillId="3" borderId="0" xfId="3" applyFont="1" applyFill="1" applyBorder="1" applyAlignment="1">
      <alignment horizontal="centerContinuous"/>
    </xf>
    <xf numFmtId="0" fontId="5" fillId="3" borderId="9" xfId="3" applyFont="1" applyFill="1" applyBorder="1" applyAlignment="1">
      <alignment horizontal="centerContinuous"/>
    </xf>
    <xf numFmtId="0" fontId="1" fillId="3" borderId="9" xfId="3" applyFont="1" applyFill="1" applyBorder="1" applyAlignment="1">
      <alignment horizontal="centerContinuous"/>
    </xf>
    <xf numFmtId="171" fontId="2" fillId="4" borderId="0" xfId="3" applyNumberFormat="1" applyFont="1" applyFill="1" applyAlignment="1">
      <alignment horizontal="centerContinuous"/>
    </xf>
    <xf numFmtId="0" fontId="5" fillId="4" borderId="0" xfId="3" applyFont="1" applyFill="1" applyBorder="1" applyAlignment="1">
      <alignment horizontal="centerContinuous"/>
    </xf>
    <xf numFmtId="0" fontId="1" fillId="4" borderId="0" xfId="3" applyFont="1" applyFill="1" applyBorder="1" applyAlignment="1">
      <alignment horizontal="centerContinuous"/>
    </xf>
    <xf numFmtId="0" fontId="5" fillId="4" borderId="9" xfId="3" applyFont="1" applyFill="1" applyBorder="1" applyAlignment="1">
      <alignment horizontal="centerContinuous"/>
    </xf>
    <xf numFmtId="0" fontId="1" fillId="4" borderId="9" xfId="3" applyFont="1" applyFill="1" applyBorder="1" applyAlignment="1">
      <alignment horizontal="centerContinuous"/>
    </xf>
    <xf numFmtId="171" fontId="2" fillId="6" borderId="0" xfId="3" applyNumberFormat="1" applyFont="1" applyFill="1" applyAlignment="1">
      <alignment horizontal="centerContinuous"/>
    </xf>
    <xf numFmtId="0" fontId="5" fillId="6" borderId="0" xfId="3" applyFont="1" applyFill="1" applyBorder="1" applyAlignment="1">
      <alignment horizontal="centerContinuous"/>
    </xf>
    <xf numFmtId="0" fontId="1" fillId="6" borderId="0" xfId="3" applyFont="1" applyFill="1" applyBorder="1" applyAlignment="1">
      <alignment horizontal="centerContinuous"/>
    </xf>
    <xf numFmtId="0" fontId="5" fillId="6" borderId="9" xfId="3" applyFont="1" applyFill="1" applyBorder="1" applyAlignment="1">
      <alignment horizontal="centerContinuous"/>
    </xf>
    <xf numFmtId="0" fontId="1" fillId="6" borderId="9" xfId="3" applyFont="1" applyFill="1" applyBorder="1" applyAlignment="1">
      <alignment horizontal="centerContinuous"/>
    </xf>
    <xf numFmtId="0" fontId="13" fillId="0" borderId="0" xfId="0" applyFont="1" applyAlignment="1">
      <alignment horizontal="centerContinuous"/>
    </xf>
    <xf numFmtId="0" fontId="11" fillId="0" borderId="0" xfId="0" applyFont="1" applyBorder="1"/>
    <xf numFmtId="14" fontId="11" fillId="0" borderId="0" xfId="0" applyNumberFormat="1" applyFont="1" applyBorder="1" applyAlignment="1">
      <alignment horizontal="center"/>
    </xf>
    <xf numFmtId="14" fontId="11" fillId="0" borderId="9" xfId="0" applyNumberFormat="1" applyFont="1" applyBorder="1" applyAlignment="1">
      <alignment horizontal="center"/>
    </xf>
    <xf numFmtId="9" fontId="2" fillId="0" borderId="0" xfId="4" applyFont="1"/>
    <xf numFmtId="3" fontId="15" fillId="0" borderId="1" xfId="0" applyNumberFormat="1" applyFont="1" applyBorder="1"/>
    <xf numFmtId="3" fontId="0" fillId="0" borderId="1" xfId="0" applyNumberFormat="1" applyBorder="1"/>
    <xf numFmtId="3" fontId="0" fillId="0" borderId="0" xfId="0" applyNumberFormat="1"/>
    <xf numFmtId="3" fontId="2" fillId="0" borderId="0" xfId="3" applyNumberFormat="1" applyFont="1"/>
    <xf numFmtId="0" fontId="0" fillId="0" borderId="12" xfId="0" applyBorder="1"/>
    <xf numFmtId="16" fontId="0" fillId="0" borderId="12" xfId="0" applyNumberFormat="1" applyBorder="1"/>
    <xf numFmtId="0" fontId="0" fillId="0" borderId="1" xfId="0" applyFill="1" applyBorder="1"/>
    <xf numFmtId="0" fontId="1" fillId="0" borderId="9" xfId="3" quotePrefix="1" applyFont="1" applyBorder="1"/>
    <xf numFmtId="0" fontId="0" fillId="0" borderId="0" xfId="0" quotePrefix="1" applyFill="1"/>
    <xf numFmtId="168" fontId="7" fillId="0" borderId="1" xfId="2" applyNumberFormat="1" applyFont="1" applyFill="1" applyBorder="1"/>
    <xf numFmtId="0" fontId="4" fillId="0" borderId="1" xfId="3" applyFont="1" applyFill="1" applyBorder="1" applyAlignment="1">
      <alignment horizontal="left"/>
    </xf>
    <xf numFmtId="0" fontId="4" fillId="0" borderId="1" xfId="3" applyFont="1" applyFill="1" applyBorder="1"/>
    <xf numFmtId="0" fontId="6" fillId="0" borderId="1" xfId="3" applyFont="1" applyFill="1" applyBorder="1" applyAlignment="1">
      <alignment horizontal="left"/>
    </xf>
    <xf numFmtId="0" fontId="1" fillId="0" borderId="8" xfId="3" applyFont="1" applyFill="1" applyBorder="1" applyAlignment="1">
      <alignment horizontal="center"/>
    </xf>
    <xf numFmtId="0" fontId="0" fillId="0" borderId="0" xfId="0" applyBorder="1" applyAlignment="1">
      <alignment horizontal="centerContinuous"/>
    </xf>
    <xf numFmtId="0" fontId="0" fillId="0" borderId="9" xfId="0" applyBorder="1" applyAlignment="1">
      <alignment horizontal="centerContinuous"/>
    </xf>
    <xf numFmtId="0" fontId="16" fillId="0" borderId="1" xfId="0" applyFont="1" applyBorder="1"/>
    <xf numFmtId="3" fontId="17" fillId="0" borderId="1" xfId="0" applyNumberFormat="1" applyFont="1" applyBorder="1"/>
    <xf numFmtId="168" fontId="15" fillId="0" borderId="1" xfId="2" applyNumberFormat="1" applyFont="1" applyBorder="1"/>
    <xf numFmtId="168" fontId="18" fillId="0" borderId="1" xfId="2" applyNumberFormat="1" applyFont="1" applyBorder="1"/>
    <xf numFmtId="171" fontId="8" fillId="0" borderId="0" xfId="0" applyNumberFormat="1" applyFont="1" applyBorder="1" applyAlignment="1">
      <alignment horizontal="centerContinuous"/>
    </xf>
    <xf numFmtId="0" fontId="8" fillId="0" borderId="0" xfId="0" applyFont="1" applyBorder="1" applyAlignment="1">
      <alignment horizontal="centerContinuous"/>
    </xf>
    <xf numFmtId="0" fontId="8" fillId="0" borderId="1" xfId="0" applyFont="1" applyBorder="1" applyAlignment="1">
      <alignment horizontal="center"/>
    </xf>
    <xf numFmtId="0" fontId="0" fillId="0" borderId="0" xfId="0" applyFill="1" applyBorder="1" applyAlignment="1">
      <alignment horizontal="center"/>
    </xf>
    <xf numFmtId="0" fontId="19" fillId="0" borderId="1" xfId="0" applyFont="1" applyBorder="1"/>
    <xf numFmtId="0" fontId="15" fillId="0" borderId="1" xfId="0" applyFont="1" applyBorder="1" applyAlignment="1">
      <alignment horizontal="center"/>
    </xf>
    <xf numFmtId="0" fontId="8" fillId="0" borderId="0" xfId="0" applyFont="1" applyAlignment="1">
      <alignment horizontal="left"/>
    </xf>
    <xf numFmtId="0" fontId="0" fillId="0" borderId="0" xfId="0"/>
    <xf numFmtId="14" fontId="0" fillId="0" borderId="0" xfId="0" applyNumberFormat="1" applyBorder="1" applyAlignment="1">
      <alignment horizontal="center"/>
    </xf>
    <xf numFmtId="1" fontId="0" fillId="0" borderId="0" xfId="0" applyNumberFormat="1"/>
    <xf numFmtId="166" fontId="7" fillId="0" borderId="1" xfId="2" applyFont="1" applyFill="1" applyBorder="1"/>
    <xf numFmtId="0" fontId="0" fillId="0" borderId="1" xfId="0" applyFill="1" applyBorder="1" applyAlignment="1">
      <alignment wrapText="1"/>
    </xf>
    <xf numFmtId="166" fontId="0" fillId="0" borderId="1" xfId="0" applyNumberFormat="1" applyFill="1" applyBorder="1"/>
    <xf numFmtId="166" fontId="7" fillId="0" borderId="0" xfId="2" applyFont="1" applyFill="1"/>
    <xf numFmtId="166" fontId="15" fillId="0" borderId="1" xfId="2" applyFont="1" applyBorder="1"/>
    <xf numFmtId="0" fontId="21" fillId="0" borderId="14" xfId="0" applyFont="1" applyBorder="1" applyAlignment="1">
      <alignment wrapText="1"/>
    </xf>
    <xf numFmtId="0" fontId="0" fillId="0" borderId="15" xfId="0" applyBorder="1" applyAlignment="1">
      <alignment wrapText="1"/>
    </xf>
    <xf numFmtId="0" fontId="0" fillId="0" borderId="16" xfId="0" applyBorder="1" applyAlignment="1">
      <alignment wrapText="1"/>
    </xf>
    <xf numFmtId="0" fontId="0" fillId="0" borderId="17" xfId="0" applyBorder="1" applyAlignment="1">
      <alignment wrapText="1"/>
    </xf>
    <xf numFmtId="0" fontId="8" fillId="7" borderId="15" xfId="0" applyFont="1" applyFill="1" applyBorder="1" applyAlignment="1">
      <alignment horizontal="left" wrapText="1"/>
    </xf>
    <xf numFmtId="0" fontId="0" fillId="0" borderId="16" xfId="0" applyBorder="1" applyAlignment="1">
      <alignment horizontal="left" wrapText="1" indent="2"/>
    </xf>
    <xf numFmtId="14" fontId="11" fillId="0" borderId="0" xfId="0" applyNumberFormat="1" applyFont="1"/>
    <xf numFmtId="0" fontId="25" fillId="0" borderId="0" xfId="0" applyFont="1"/>
    <xf numFmtId="0" fontId="26" fillId="0" borderId="0" xfId="0" applyFont="1"/>
    <xf numFmtId="170" fontId="11" fillId="0" borderId="0" xfId="0" applyNumberFormat="1" applyFont="1"/>
    <xf numFmtId="3" fontId="11" fillId="0" borderId="0" xfId="0" applyNumberFormat="1" applyFont="1"/>
    <xf numFmtId="173" fontId="11" fillId="0" borderId="0" xfId="1" applyNumberFormat="1" applyFont="1"/>
    <xf numFmtId="10" fontId="11" fillId="0" borderId="0" xfId="4" applyNumberFormat="1" applyFont="1"/>
    <xf numFmtId="172" fontId="11" fillId="0" borderId="0" xfId="4" applyNumberFormat="1" applyFont="1"/>
    <xf numFmtId="0" fontId="11" fillId="0" borderId="0" xfId="0" applyFont="1" applyFill="1"/>
    <xf numFmtId="167" fontId="11" fillId="0" borderId="0" xfId="0" applyNumberFormat="1" applyFont="1"/>
    <xf numFmtId="167" fontId="11" fillId="0" borderId="0" xfId="1" applyNumberFormat="1" applyFont="1"/>
    <xf numFmtId="167" fontId="11" fillId="0" borderId="0" xfId="1" applyFont="1"/>
    <xf numFmtId="49" fontId="0" fillId="0" borderId="0" xfId="0" applyNumberFormat="1" applyAlignment="1">
      <alignment vertical="top"/>
    </xf>
    <xf numFmtId="0" fontId="0" fillId="0" borderId="0" xfId="0" applyAlignment="1"/>
    <xf numFmtId="16" fontId="0" fillId="0" borderId="16" xfId="0" applyNumberFormat="1" applyBorder="1"/>
    <xf numFmtId="0" fontId="0" fillId="0" borderId="16" xfId="0" applyBorder="1"/>
    <xf numFmtId="166" fontId="7" fillId="0" borderId="16" xfId="2" applyFont="1" applyBorder="1"/>
    <xf numFmtId="0" fontId="0" fillId="0" borderId="16" xfId="0" applyBorder="1" applyAlignment="1">
      <alignment horizontal="center"/>
    </xf>
    <xf numFmtId="166" fontId="7" fillId="0" borderId="16" xfId="2" applyFont="1" applyFill="1" applyBorder="1"/>
    <xf numFmtId="0" fontId="0" fillId="0" borderId="0" xfId="0" applyAlignment="1">
      <alignment vertical="top" wrapText="1"/>
    </xf>
    <xf numFmtId="16" fontId="0" fillId="0" borderId="16" xfId="0" applyNumberFormat="1" applyBorder="1" applyAlignment="1">
      <alignment horizontal="center"/>
    </xf>
    <xf numFmtId="0" fontId="0" fillId="0" borderId="1" xfId="0" applyFill="1" applyBorder="1" applyAlignment="1">
      <alignment horizontal="center"/>
    </xf>
    <xf numFmtId="0" fontId="0" fillId="0" borderId="0" xfId="0" applyFill="1" applyAlignment="1">
      <alignment wrapText="1"/>
    </xf>
    <xf numFmtId="0" fontId="0" fillId="0" borderId="13" xfId="0" applyFill="1" applyBorder="1"/>
    <xf numFmtId="0" fontId="0" fillId="0" borderId="0" xfId="0" applyFill="1" applyAlignment="1"/>
    <xf numFmtId="0" fontId="0" fillId="0" borderId="0" xfId="0" applyFill="1" applyAlignment="1">
      <alignment vertical="top" wrapText="1"/>
    </xf>
    <xf numFmtId="16" fontId="0" fillId="0" borderId="1" xfId="0" applyNumberFormat="1" applyFill="1" applyBorder="1"/>
    <xf numFmtId="166" fontId="0" fillId="0" borderId="1" xfId="2" applyFont="1" applyBorder="1"/>
    <xf numFmtId="166" fontId="0" fillId="0" borderId="1" xfId="2" applyFont="1" applyFill="1" applyBorder="1"/>
    <xf numFmtId="166" fontId="7" fillId="0" borderId="1" xfId="2" applyNumberFormat="1" applyFont="1" applyFill="1" applyBorder="1"/>
    <xf numFmtId="3" fontId="0" fillId="0" borderId="1" xfId="0" applyNumberFormat="1" applyFill="1" applyBorder="1"/>
    <xf numFmtId="0" fontId="0" fillId="0" borderId="0" xfId="0" applyFill="1" applyAlignment="1">
      <alignment horizontal="center"/>
    </xf>
    <xf numFmtId="0" fontId="0" fillId="0" borderId="2" xfId="0" applyFill="1" applyBorder="1"/>
    <xf numFmtId="0" fontId="0" fillId="0" borderId="3" xfId="0" applyFill="1" applyBorder="1" applyAlignment="1">
      <alignment wrapText="1"/>
    </xf>
    <xf numFmtId="0" fontId="8" fillId="0" borderId="4" xfId="0" applyFont="1" applyFill="1" applyBorder="1" applyAlignment="1">
      <alignment horizontal="centerContinuous"/>
    </xf>
    <xf numFmtId="0" fontId="8" fillId="0" borderId="5" xfId="0" applyFont="1" applyFill="1" applyBorder="1" applyAlignment="1">
      <alignment horizontal="centerContinuous"/>
    </xf>
    <xf numFmtId="0" fontId="0" fillId="0" borderId="6" xfId="0" applyFill="1" applyBorder="1" applyAlignment="1">
      <alignment horizontal="center"/>
    </xf>
    <xf numFmtId="0" fontId="0" fillId="0" borderId="0" xfId="0" applyFill="1" applyBorder="1" applyAlignment="1">
      <alignment horizontal="center" wrapText="1"/>
    </xf>
    <xf numFmtId="0" fontId="0" fillId="0" borderId="7" xfId="0" applyFill="1" applyBorder="1" applyAlignment="1">
      <alignment horizontal="center"/>
    </xf>
    <xf numFmtId="166" fontId="0" fillId="0" borderId="1" xfId="2" applyFont="1" applyFill="1" applyBorder="1" applyAlignment="1">
      <alignment wrapText="1"/>
    </xf>
    <xf numFmtId="166" fontId="0" fillId="0" borderId="16" xfId="0" applyNumberFormat="1" applyBorder="1"/>
    <xf numFmtId="166" fontId="0" fillId="0" borderId="0" xfId="0" applyNumberFormat="1"/>
    <xf numFmtId="0" fontId="0" fillId="0" borderId="0" xfId="0" applyAlignment="1">
      <alignment horizontal="left" indent="9"/>
    </xf>
    <xf numFmtId="0" fontId="0" fillId="0" borderId="0" xfId="0" applyNumberFormat="1" applyAlignment="1">
      <alignment vertical="top"/>
    </xf>
    <xf numFmtId="0" fontId="0" fillId="0" borderId="18" xfId="0" applyBorder="1"/>
    <xf numFmtId="1" fontId="0" fillId="0" borderId="1" xfId="0" applyNumberFormat="1" applyBorder="1"/>
    <xf numFmtId="168" fontId="7" fillId="0" borderId="16" xfId="2" applyNumberFormat="1" applyFont="1" applyBorder="1"/>
    <xf numFmtId="0" fontId="3" fillId="0" borderId="16" xfId="3" applyFont="1" applyBorder="1" applyAlignment="1">
      <alignment horizontal="center"/>
    </xf>
    <xf numFmtId="0" fontId="3" fillId="2" borderId="16" xfId="3" applyFont="1" applyFill="1" applyBorder="1" applyAlignment="1">
      <alignment horizontal="center"/>
    </xf>
    <xf numFmtId="0" fontId="3" fillId="3" borderId="16" xfId="3" applyFont="1" applyFill="1" applyBorder="1" applyAlignment="1">
      <alignment horizontal="center"/>
    </xf>
    <xf numFmtId="0" fontId="3" fillId="4" borderId="16" xfId="3" applyFont="1" applyFill="1" applyBorder="1" applyAlignment="1">
      <alignment horizontal="center"/>
    </xf>
    <xf numFmtId="0" fontId="3" fillId="6" borderId="16" xfId="3" applyFont="1" applyFill="1" applyBorder="1" applyAlignment="1">
      <alignment horizontal="center"/>
    </xf>
    <xf numFmtId="0" fontId="4" fillId="0" borderId="16" xfId="3" applyFont="1" applyBorder="1" applyAlignment="1">
      <alignment horizontal="center"/>
    </xf>
    <xf numFmtId="0" fontId="4" fillId="0" borderId="16" xfId="3" applyFont="1" applyBorder="1" applyAlignment="1">
      <alignment horizontal="left"/>
    </xf>
    <xf numFmtId="3" fontId="1" fillId="2" borderId="16" xfId="3" applyNumberFormat="1" applyFont="1" applyFill="1" applyBorder="1"/>
    <xf numFmtId="3" fontId="1" fillId="3" borderId="16" xfId="3" applyNumberFormat="1" applyFont="1" applyFill="1" applyBorder="1"/>
    <xf numFmtId="3" fontId="1" fillId="4" borderId="16" xfId="3" applyNumberFormat="1" applyFont="1" applyFill="1" applyBorder="1"/>
    <xf numFmtId="3" fontId="1" fillId="6" borderId="16" xfId="3" applyNumberFormat="1" applyFont="1" applyFill="1" applyBorder="1"/>
    <xf numFmtId="0" fontId="4" fillId="0" borderId="16" xfId="3" applyFont="1" applyBorder="1"/>
    <xf numFmtId="0" fontId="6" fillId="0" borderId="16" xfId="3" applyFont="1" applyBorder="1" applyAlignment="1">
      <alignment horizontal="left"/>
    </xf>
    <xf numFmtId="3" fontId="1" fillId="6" borderId="17" xfId="3" applyNumberFormat="1" applyFont="1" applyFill="1" applyBorder="1"/>
    <xf numFmtId="0" fontId="11" fillId="0" borderId="16" xfId="0" applyFont="1" applyBorder="1"/>
    <xf numFmtId="3" fontId="11" fillId="0" borderId="16" xfId="0" applyNumberFormat="1" applyFont="1" applyBorder="1"/>
    <xf numFmtId="3" fontId="14" fillId="0" borderId="16" xfId="0" applyNumberFormat="1" applyFont="1" applyBorder="1"/>
    <xf numFmtId="0" fontId="20" fillId="0" borderId="16" xfId="0" applyFont="1" applyBorder="1"/>
    <xf numFmtId="3" fontId="20" fillId="0" borderId="16" xfId="0" applyNumberFormat="1" applyFont="1" applyBorder="1"/>
    <xf numFmtId="167" fontId="20" fillId="0" borderId="16" xfId="1" applyFont="1" applyBorder="1"/>
    <xf numFmtId="3" fontId="0" fillId="0" borderId="16" xfId="0" applyNumberFormat="1" applyBorder="1"/>
    <xf numFmtId="3" fontId="15" fillId="0" borderId="16" xfId="0" applyNumberFormat="1" applyFont="1" applyBorder="1"/>
    <xf numFmtId="0" fontId="8" fillId="0" borderId="16" xfId="0" applyFont="1" applyBorder="1"/>
    <xf numFmtId="166" fontId="7" fillId="0" borderId="15" xfId="2" applyFont="1" applyFill="1" applyBorder="1"/>
    <xf numFmtId="166" fontId="7" fillId="0" borderId="15" xfId="2" applyFont="1" applyBorder="1"/>
    <xf numFmtId="166" fontId="7" fillId="0" borderId="16" xfId="0" applyNumberFormat="1" applyFont="1" applyBorder="1"/>
    <xf numFmtId="166" fontId="0" fillId="0" borderId="15" xfId="0" applyNumberFormat="1" applyBorder="1"/>
    <xf numFmtId="166" fontId="7" fillId="0" borderId="17" xfId="2" applyFont="1" applyBorder="1"/>
    <xf numFmtId="166" fontId="0" fillId="0" borderId="17" xfId="0" applyNumberFormat="1" applyBorder="1"/>
    <xf numFmtId="16" fontId="10" fillId="0" borderId="16" xfId="0" applyNumberFormat="1" applyFont="1" applyBorder="1" applyAlignment="1">
      <alignment horizontal="center"/>
    </xf>
    <xf numFmtId="0" fontId="10" fillId="2" borderId="16" xfId="0" applyFont="1" applyFill="1" applyBorder="1" applyAlignment="1">
      <alignment horizontal="center"/>
    </xf>
    <xf numFmtId="166" fontId="10" fillId="2" borderId="16" xfId="2" applyFont="1" applyFill="1" applyBorder="1" applyAlignment="1">
      <alignment horizontal="center"/>
    </xf>
    <xf numFmtId="0" fontId="10" fillId="3" borderId="16" xfId="0" applyFont="1" applyFill="1" applyBorder="1" applyAlignment="1">
      <alignment horizontal="center"/>
    </xf>
    <xf numFmtId="166" fontId="10" fillId="3" borderId="16" xfId="2" applyFont="1" applyFill="1" applyBorder="1" applyAlignment="1">
      <alignment horizontal="center"/>
    </xf>
    <xf numFmtId="166" fontId="10" fillId="4" borderId="15" xfId="2" applyFont="1" applyFill="1" applyBorder="1" applyAlignment="1">
      <alignment horizontal="center"/>
    </xf>
    <xf numFmtId="49" fontId="0" fillId="0" borderId="0" xfId="0" applyNumberFormat="1" applyFill="1" applyAlignment="1">
      <alignment vertical="top"/>
    </xf>
    <xf numFmtId="0" fontId="0" fillId="0" borderId="0" xfId="0" applyProtection="1"/>
    <xf numFmtId="0" fontId="27" fillId="0" borderId="0" xfId="0" applyFont="1" applyProtection="1"/>
    <xf numFmtId="173" fontId="11" fillId="0" borderId="0" xfId="1" applyNumberFormat="1" applyFont="1" applyFill="1"/>
    <xf numFmtId="14" fontId="15" fillId="0" borderId="0" xfId="0" applyNumberFormat="1" applyFont="1" applyAlignment="1">
      <alignment horizontal="center"/>
    </xf>
    <xf numFmtId="4" fontId="1" fillId="0" borderId="1" xfId="3" applyNumberFormat="1" applyFont="1" applyFill="1" applyBorder="1"/>
    <xf numFmtId="14" fontId="0" fillId="0" borderId="0" xfId="0" applyNumberFormat="1"/>
    <xf numFmtId="166" fontId="0" fillId="0" borderId="0" xfId="2" applyFont="1"/>
    <xf numFmtId="9" fontId="0" fillId="0" borderId="0" xfId="4" applyFont="1"/>
    <xf numFmtId="172" fontId="0" fillId="0" borderId="0" xfId="4" applyNumberFormat="1" applyFont="1"/>
    <xf numFmtId="0" fontId="0" fillId="8" borderId="0" xfId="0" applyFill="1"/>
    <xf numFmtId="166" fontId="0" fillId="8" borderId="0" xfId="2" applyFont="1" applyFill="1"/>
    <xf numFmtId="172" fontId="0" fillId="8" borderId="0" xfId="4" applyNumberFormat="1" applyFont="1" applyFill="1"/>
    <xf numFmtId="0" fontId="0" fillId="0" borderId="0" xfId="0" applyFill="1" applyBorder="1"/>
    <xf numFmtId="0" fontId="0" fillId="0" borderId="0" xfId="0" applyFill="1" applyBorder="1" applyAlignment="1">
      <alignment wrapText="1"/>
    </xf>
    <xf numFmtId="0" fontId="8" fillId="9" borderId="0" xfId="0" applyFont="1" applyFill="1"/>
    <xf numFmtId="0" fontId="8" fillId="9" borderId="0" xfId="0" applyFont="1" applyFill="1" applyAlignment="1">
      <alignment wrapText="1"/>
    </xf>
    <xf numFmtId="0" fontId="13" fillId="9" borderId="0" xfId="0" applyFont="1" applyFill="1"/>
    <xf numFmtId="14" fontId="0" fillId="0" borderId="0" xfId="0" applyNumberFormat="1" applyFill="1"/>
    <xf numFmtId="166" fontId="0" fillId="0" borderId="0" xfId="2" applyFont="1" applyFill="1"/>
    <xf numFmtId="172" fontId="0" fillId="0" borderId="0" xfId="4" applyNumberFormat="1" applyFont="1" applyFill="1"/>
    <xf numFmtId="9" fontId="0" fillId="0" borderId="0" xfId="4" applyFont="1" applyFill="1"/>
    <xf numFmtId="0" fontId="0" fillId="10" borderId="0" xfId="0" applyFill="1" applyAlignment="1">
      <alignment wrapText="1"/>
    </xf>
    <xf numFmtId="0" fontId="0" fillId="10" borderId="0" xfId="0" applyFill="1" applyAlignment="1">
      <alignment vertical="top" wrapText="1"/>
    </xf>
    <xf numFmtId="0" fontId="0" fillId="10" borderId="0" xfId="0" applyFill="1" applyAlignment="1"/>
    <xf numFmtId="0" fontId="0" fillId="0" borderId="0" xfId="0" applyFill="1" applyAlignment="1">
      <alignment horizontal="left" indent="9"/>
    </xf>
    <xf numFmtId="0" fontId="27" fillId="0" borderId="0" xfId="0" applyFont="1" applyFill="1" applyProtection="1"/>
    <xf numFmtId="166" fontId="0" fillId="0" borderId="0" xfId="0" applyNumberFormat="1" applyFill="1" applyAlignment="1">
      <alignment wrapText="1"/>
    </xf>
    <xf numFmtId="166" fontId="0" fillId="11" borderId="0" xfId="0" applyNumberFormat="1" applyFill="1" applyAlignment="1">
      <alignment wrapText="1"/>
    </xf>
    <xf numFmtId="166" fontId="0" fillId="12" borderId="0" xfId="2" applyFont="1" applyFill="1"/>
    <xf numFmtId="166" fontId="0" fillId="12" borderId="0" xfId="0" applyNumberFormat="1" applyFill="1"/>
    <xf numFmtId="0" fontId="0" fillId="12" borderId="0" xfId="0" applyFill="1"/>
    <xf numFmtId="0" fontId="8" fillId="11" borderId="0" xfId="0" applyFont="1" applyFill="1"/>
    <xf numFmtId="0" fontId="8" fillId="8" borderId="0" xfId="0" applyFont="1" applyFill="1" applyAlignment="1">
      <alignment horizontal="center"/>
    </xf>
    <xf numFmtId="166" fontId="0" fillId="0" borderId="0" xfId="2" applyNumberFormat="1" applyFont="1" applyFill="1"/>
    <xf numFmtId="166" fontId="0" fillId="0" borderId="0" xfId="0" applyNumberFormat="1" applyAlignment="1"/>
    <xf numFmtId="166" fontId="0" fillId="0" borderId="0" xfId="0" applyNumberFormat="1" applyAlignment="1">
      <alignment wrapText="1"/>
    </xf>
    <xf numFmtId="166" fontId="0" fillId="0" borderId="0" xfId="0" applyNumberFormat="1" applyFill="1" applyAlignment="1">
      <alignment vertical="top" wrapText="1"/>
    </xf>
    <xf numFmtId="166" fontId="0" fillId="11" borderId="0" xfId="2" applyFont="1" applyFill="1" applyAlignment="1">
      <alignment vertical="top" wrapText="1"/>
    </xf>
    <xf numFmtId="166" fontId="0" fillId="11" borderId="0" xfId="0" applyNumberFormat="1" applyFill="1" applyAlignment="1">
      <alignment vertical="top" wrapText="1"/>
    </xf>
    <xf numFmtId="0" fontId="0" fillId="13" borderId="0" xfId="0" applyFill="1"/>
    <xf numFmtId="166" fontId="0" fillId="13" borderId="0" xfId="2" applyNumberFormat="1" applyFont="1" applyFill="1"/>
    <xf numFmtId="0" fontId="19" fillId="14" borderId="0" xfId="0" applyFont="1" applyFill="1"/>
    <xf numFmtId="0" fontId="19" fillId="0" borderId="0" xfId="0" applyFont="1" applyFill="1" applyAlignment="1"/>
    <xf numFmtId="0" fontId="19" fillId="0" borderId="0" xfId="0" applyFont="1" applyFill="1"/>
    <xf numFmtId="49" fontId="0" fillId="8" borderId="0" xfId="0" applyNumberFormat="1" applyFill="1"/>
    <xf numFmtId="0" fontId="0" fillId="4" borderId="0" xfId="0" applyFill="1" applyAlignment="1">
      <alignment wrapText="1"/>
    </xf>
    <xf numFmtId="0" fontId="0" fillId="15" borderId="0" xfId="0" applyFill="1" applyAlignment="1">
      <alignment wrapText="1"/>
    </xf>
    <xf numFmtId="166" fontId="0" fillId="13" borderId="0" xfId="0" applyNumberFormat="1" applyFill="1"/>
    <xf numFmtId="0" fontId="30" fillId="14" borderId="0" xfId="0" applyFont="1" applyFill="1" applyAlignment="1">
      <alignment horizontal="left"/>
    </xf>
    <xf numFmtId="0" fontId="8" fillId="0" borderId="0" xfId="0" applyFont="1" applyFill="1"/>
    <xf numFmtId="166" fontId="0" fillId="15" borderId="0" xfId="0" applyNumberFormat="1" applyFill="1" applyAlignment="1">
      <alignment wrapText="1"/>
    </xf>
    <xf numFmtId="0" fontId="0" fillId="11" borderId="0" xfId="0" applyFill="1"/>
    <xf numFmtId="164" fontId="0" fillId="8" borderId="0" xfId="0" applyNumberFormat="1" applyFill="1"/>
    <xf numFmtId="166" fontId="0" fillId="10" borderId="0" xfId="0" applyNumberFormat="1" applyFill="1" applyAlignment="1">
      <alignment wrapText="1"/>
    </xf>
    <xf numFmtId="166" fontId="0" fillId="0" borderId="0" xfId="0" applyNumberFormat="1" applyFill="1"/>
    <xf numFmtId="166" fontId="19" fillId="14" borderId="0" xfId="0" applyNumberFormat="1" applyFont="1" applyFill="1"/>
    <xf numFmtId="164" fontId="0" fillId="13" borderId="0" xfId="2" applyNumberFormat="1" applyFont="1" applyFill="1"/>
    <xf numFmtId="22" fontId="0" fillId="0" borderId="0" xfId="0" applyNumberFormat="1"/>
    <xf numFmtId="0" fontId="0" fillId="0" borderId="9" xfId="0" applyBorder="1" applyAlignment="1">
      <alignment horizontal="center"/>
    </xf>
    <xf numFmtId="3" fontId="1" fillId="0" borderId="0" xfId="3" applyNumberFormat="1" applyFont="1" applyFill="1" applyBorder="1"/>
    <xf numFmtId="9" fontId="1" fillId="0" borderId="0" xfId="4" applyFont="1" applyFill="1" applyBorder="1"/>
    <xf numFmtId="14" fontId="21" fillId="0" borderId="0" xfId="0" applyNumberFormat="1" applyFont="1" applyAlignment="1"/>
    <xf numFmtId="174" fontId="0" fillId="0" borderId="9" xfId="4" applyNumberFormat="1" applyFont="1" applyBorder="1" applyAlignment="1">
      <alignment horizontal="center"/>
    </xf>
    <xf numFmtId="166" fontId="11" fillId="0" borderId="0" xfId="2" applyFont="1"/>
    <xf numFmtId="49" fontId="0" fillId="0" borderId="0" xfId="0" applyNumberFormat="1"/>
    <xf numFmtId="0" fontId="0" fillId="16" borderId="0" xfId="0" applyFill="1"/>
    <xf numFmtId="0" fontId="8" fillId="16" borderId="0" xfId="0" applyFont="1" applyFill="1" applyAlignment="1">
      <alignment horizontal="center"/>
    </xf>
    <xf numFmtId="0" fontId="0" fillId="16" borderId="0" xfId="0" applyFill="1" applyAlignment="1">
      <alignment horizontal="left"/>
    </xf>
    <xf numFmtId="0" fontId="0" fillId="16" borderId="0" xfId="0" applyFill="1" applyAlignment="1">
      <alignment horizontal="left" wrapText="1"/>
    </xf>
    <xf numFmtId="0" fontId="0" fillId="16" borderId="0" xfId="0" applyFill="1" applyAlignment="1">
      <alignment wrapText="1"/>
    </xf>
    <xf numFmtId="0" fontId="0" fillId="16" borderId="0" xfId="0" applyFill="1" applyAlignment="1">
      <alignment horizontal="right"/>
    </xf>
    <xf numFmtId="0" fontId="0" fillId="16" borderId="9" xfId="0" applyFill="1" applyBorder="1" applyAlignment="1">
      <alignment wrapText="1"/>
    </xf>
    <xf numFmtId="0" fontId="0" fillId="16" borderId="9" xfId="0" applyFont="1" applyFill="1" applyBorder="1" applyAlignment="1">
      <alignment wrapText="1"/>
    </xf>
    <xf numFmtId="0" fontId="0" fillId="16" borderId="9" xfId="0" applyFill="1" applyBorder="1"/>
    <xf numFmtId="14" fontId="31" fillId="16" borderId="0" xfId="0" applyNumberFormat="1" applyFont="1" applyFill="1"/>
    <xf numFmtId="0" fontId="0" fillId="17" borderId="0" xfId="0" applyFill="1" applyBorder="1"/>
    <xf numFmtId="0" fontId="24" fillId="17" borderId="0" xfId="0" applyFont="1" applyFill="1" applyBorder="1" applyAlignment="1">
      <alignment horizontal="center"/>
    </xf>
    <xf numFmtId="0" fontId="12" fillId="17" borderId="0" xfId="0" applyFont="1" applyFill="1" applyBorder="1" applyAlignment="1">
      <alignment horizontal="center"/>
    </xf>
    <xf numFmtId="0" fontId="32" fillId="17" borderId="0" xfId="0" applyFont="1" applyFill="1" applyBorder="1" applyAlignment="1">
      <alignment horizontal="center"/>
    </xf>
    <xf numFmtId="0" fontId="24" fillId="17" borderId="0" xfId="0" applyFont="1" applyFill="1" applyBorder="1" applyAlignment="1">
      <alignment horizontal="left"/>
    </xf>
    <xf numFmtId="0" fontId="0" fillId="17" borderId="9" xfId="0" applyFill="1" applyBorder="1" applyAlignment="1">
      <alignment horizontal="centerContinuous"/>
    </xf>
    <xf numFmtId="0" fontId="0" fillId="17" borderId="19" xfId="0" applyFill="1" applyBorder="1" applyAlignment="1">
      <alignment horizontal="centerContinuous"/>
    </xf>
    <xf numFmtId="0" fontId="16" fillId="17" borderId="19" xfId="0" applyFont="1" applyFill="1" applyBorder="1" applyAlignment="1">
      <alignment horizontal="center"/>
    </xf>
    <xf numFmtId="49" fontId="21" fillId="16" borderId="0" xfId="0" applyNumberFormat="1" applyFont="1" applyFill="1" applyAlignment="1">
      <alignment vertical="top"/>
    </xf>
    <xf numFmtId="0" fontId="0" fillId="16" borderId="0" xfId="0" applyFill="1" applyAlignment="1"/>
    <xf numFmtId="0" fontId="0" fillId="16" borderId="0" xfId="0" applyFill="1" applyProtection="1"/>
    <xf numFmtId="49" fontId="0" fillId="16" borderId="0" xfId="0" applyNumberFormat="1" applyFill="1" applyAlignment="1">
      <alignment vertical="top"/>
    </xf>
    <xf numFmtId="10" fontId="0" fillId="16" borderId="0" xfId="0" applyNumberFormat="1" applyFill="1" applyProtection="1"/>
    <xf numFmtId="164" fontId="0" fillId="16" borderId="0" xfId="0" applyNumberFormat="1" applyFill="1" applyProtection="1"/>
    <xf numFmtId="0" fontId="0" fillId="16" borderId="0" xfId="0" applyFill="1" applyAlignment="1" applyProtection="1">
      <alignment horizontal="left"/>
    </xf>
    <xf numFmtId="3" fontId="0" fillId="16" borderId="0" xfId="0" applyNumberFormat="1" applyFill="1" applyProtection="1"/>
    <xf numFmtId="165" fontId="0" fillId="16" borderId="0" xfId="0" applyNumberFormat="1" applyFill="1" applyProtection="1"/>
    <xf numFmtId="0" fontId="0" fillId="16" borderId="0" xfId="0" applyFill="1" applyAlignment="1">
      <alignment vertical="top" wrapText="1"/>
    </xf>
    <xf numFmtId="0" fontId="23" fillId="16" borderId="0" xfId="0" applyFont="1" applyFill="1" applyAlignment="1"/>
    <xf numFmtId="0" fontId="0" fillId="16" borderId="0" xfId="0" applyNumberFormat="1" applyFill="1" applyAlignment="1">
      <alignment vertical="top"/>
    </xf>
    <xf numFmtId="0" fontId="0" fillId="16" borderId="0" xfId="0" applyFill="1" applyAlignment="1">
      <alignment horizontal="left" indent="9"/>
    </xf>
    <xf numFmtId="166" fontId="0" fillId="16" borderId="0" xfId="0" applyNumberFormat="1" applyFill="1" applyAlignment="1">
      <alignment wrapText="1"/>
    </xf>
    <xf numFmtId="0" fontId="27" fillId="16" borderId="0" xfId="0" applyFont="1" applyFill="1" applyProtection="1"/>
    <xf numFmtId="166" fontId="7" fillId="16" borderId="1" xfId="2" applyFont="1" applyFill="1" applyBorder="1"/>
    <xf numFmtId="0" fontId="0" fillId="16" borderId="1" xfId="0" applyFill="1" applyBorder="1"/>
    <xf numFmtId="4" fontId="17" fillId="0" borderId="1" xfId="0" applyNumberFormat="1" applyFont="1" applyBorder="1"/>
    <xf numFmtId="4" fontId="0" fillId="0" borderId="0" xfId="0" applyNumberFormat="1"/>
    <xf numFmtId="4" fontId="2" fillId="0" borderId="0" xfId="3" applyNumberFormat="1" applyFont="1"/>
    <xf numFmtId="2" fontId="0" fillId="0" borderId="0" xfId="0" applyNumberFormat="1"/>
    <xf numFmtId="166" fontId="7" fillId="0" borderId="16" xfId="2" applyNumberFormat="1" applyFont="1" applyBorder="1"/>
    <xf numFmtId="4" fontId="5" fillId="0" borderId="0" xfId="3" applyNumberFormat="1" applyFont="1" applyBorder="1" applyAlignment="1">
      <alignment horizontal="centerContinuous"/>
    </xf>
    <xf numFmtId="4" fontId="1" fillId="0" borderId="0" xfId="3" applyNumberFormat="1" applyFont="1" applyBorder="1"/>
    <xf numFmtId="4" fontId="1" fillId="0" borderId="0" xfId="3" applyNumberFormat="1" applyFont="1" applyBorder="1" applyAlignment="1">
      <alignment horizontal="centerContinuous"/>
    </xf>
    <xf numFmtId="4" fontId="1" fillId="0" borderId="7" xfId="3" applyNumberFormat="1" applyFont="1" applyBorder="1" applyAlignment="1">
      <alignment horizontal="centerContinuous"/>
    </xf>
    <xf numFmtId="4" fontId="5" fillId="0" borderId="9" xfId="3" applyNumberFormat="1" applyFont="1" applyBorder="1" applyAlignment="1">
      <alignment horizontal="centerContinuous"/>
    </xf>
    <xf numFmtId="4" fontId="1" fillId="0" borderId="9" xfId="3" applyNumberFormat="1" applyFont="1" applyBorder="1" applyAlignment="1">
      <alignment horizontal="centerContinuous"/>
    </xf>
    <xf numFmtId="4" fontId="1" fillId="0" borderId="10" xfId="3" applyNumberFormat="1" applyFont="1" applyBorder="1" applyAlignment="1">
      <alignment horizontal="centerContinuous"/>
    </xf>
    <xf numFmtId="4" fontId="3" fillId="0" borderId="1" xfId="3" applyNumberFormat="1" applyFont="1" applyBorder="1" applyAlignment="1">
      <alignment horizontal="center"/>
    </xf>
    <xf numFmtId="4" fontId="1" fillId="0" borderId="11" xfId="3" applyNumberFormat="1" applyFont="1" applyFill="1" applyBorder="1"/>
    <xf numFmtId="166" fontId="7" fillId="0" borderId="16" xfId="2" applyNumberFormat="1" applyFont="1" applyFill="1" applyBorder="1"/>
    <xf numFmtId="4" fontId="2" fillId="0" borderId="0" xfId="3" applyNumberFormat="1" applyFont="1" applyFill="1"/>
    <xf numFmtId="0" fontId="30" fillId="0" borderId="1" xfId="0" applyFont="1" applyBorder="1"/>
    <xf numFmtId="3" fontId="19" fillId="0" borderId="1" xfId="0" applyNumberFormat="1" applyFont="1" applyBorder="1"/>
    <xf numFmtId="3" fontId="33" fillId="0" borderId="1" xfId="0" applyNumberFormat="1" applyFont="1" applyBorder="1"/>
    <xf numFmtId="0" fontId="30" fillId="0" borderId="13" xfId="0" applyFont="1" applyFill="1" applyBorder="1"/>
    <xf numFmtId="4" fontId="34" fillId="0" borderId="1" xfId="0" applyNumberFormat="1" applyFont="1" applyBorder="1"/>
    <xf numFmtId="3" fontId="2" fillId="0" borderId="0" xfId="3" applyNumberFormat="1" applyFont="1" applyFill="1"/>
    <xf numFmtId="166" fontId="10" fillId="4" borderId="16" xfId="2" applyFont="1" applyFill="1" applyBorder="1" applyAlignment="1">
      <alignment horizontal="center"/>
    </xf>
    <xf numFmtId="0" fontId="0" fillId="16" borderId="0" xfId="0" applyFill="1" applyAlignment="1">
      <alignment horizontal="left" wrapText="1"/>
    </xf>
    <xf numFmtId="0" fontId="0" fillId="0" borderId="9" xfId="0" applyFill="1" applyBorder="1" applyAlignment="1">
      <alignment wrapText="1"/>
    </xf>
    <xf numFmtId="0" fontId="0" fillId="0" borderId="9" xfId="0" applyFill="1" applyBorder="1" applyAlignment="1"/>
    <xf numFmtId="14" fontId="0" fillId="0" borderId="0" xfId="0" applyNumberFormat="1" applyAlignment="1">
      <alignment horizontal="left"/>
    </xf>
    <xf numFmtId="14" fontId="0" fillId="0" borderId="0" xfId="0" applyNumberFormat="1" applyAlignment="1">
      <alignment horizontal="center"/>
    </xf>
    <xf numFmtId="0" fontId="0" fillId="0" borderId="9" xfId="0" applyBorder="1" applyAlignment="1">
      <alignment horizontal="center"/>
    </xf>
    <xf numFmtId="166" fontId="0" fillId="0" borderId="9" xfId="2" applyFont="1" applyBorder="1" applyAlignment="1">
      <alignment horizontal="center"/>
    </xf>
    <xf numFmtId="0" fontId="23" fillId="0" borderId="0" xfId="0" applyFont="1" applyAlignment="1">
      <alignment horizontal="center" wrapText="1"/>
    </xf>
    <xf numFmtId="0" fontId="0" fillId="0" borderId="0" xfId="0" applyAlignment="1">
      <alignment horizontal="center"/>
    </xf>
    <xf numFmtId="0" fontId="8" fillId="8" borderId="0" xfId="0" applyFont="1" applyFill="1" applyAlignment="1">
      <alignment horizontal="center"/>
    </xf>
    <xf numFmtId="0" fontId="8" fillId="12" borderId="0" xfId="0" applyFont="1" applyFill="1" applyAlignment="1">
      <alignment horizontal="center"/>
    </xf>
    <xf numFmtId="0" fontId="8" fillId="13" borderId="0" xfId="0" applyFont="1" applyFill="1" applyAlignment="1">
      <alignment horizontal="left"/>
    </xf>
  </cellXfs>
  <cellStyles count="95">
    <cellStyle name="Comma" xfId="1" builtinId="3"/>
    <cellStyle name="Currency" xfId="2" builtinId="4"/>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Normal" xfId="0" builtinId="0"/>
    <cellStyle name="Normal 2" xfId="3"/>
    <cellStyle name="Percent" xfId="4" builtinId="5"/>
  </cellStyles>
  <dxfs count="28">
    <dxf>
      <fill>
        <patternFill patternType="none">
          <fgColor indexed="64"/>
        </patternFill>
      </fill>
    </dxf>
    <dxf>
      <fill>
        <patternFill patternType="none">
          <fgColor indexed="64"/>
        </patternFill>
      </fill>
    </dxf>
    <dxf>
      <fill>
        <patternFill patternType="none">
          <fgColor indexed="64"/>
        </patternFill>
      </fill>
    </dxf>
    <dxf>
      <fill>
        <patternFill patternType="none">
          <fgColor indexed="64"/>
        </patternFill>
      </fill>
    </dxf>
    <dxf>
      <fill>
        <patternFill patternType="none">
          <fgColor indexed="64"/>
        </patternFill>
      </fill>
    </dxf>
    <dxf>
      <fill>
        <patternFill patternType="none">
          <fgColor indexed="64"/>
        </patternFill>
      </fill>
    </dxf>
    <dxf>
      <fill>
        <patternFill patternType="none">
          <fgColor indexed="64"/>
        </patternFill>
      </fill>
    </dxf>
    <dxf>
      <fill>
        <patternFill patternType="none">
          <fgColor indexed="64"/>
        </patternFill>
      </fill>
    </dxf>
    <dxf>
      <fill>
        <patternFill patternType="none">
          <fgColor indexed="64"/>
        </patternFill>
      </fill>
    </dxf>
    <dxf>
      <fill>
        <patternFill patternType="none">
          <fgColor indexed="64"/>
        </patternFill>
      </fill>
    </dxf>
    <dxf>
      <fill>
        <patternFill patternType="none">
          <fgColor indexed="64"/>
        </patternFill>
      </fill>
    </dxf>
    <dxf>
      <numFmt numFmtId="166" formatCode="_(&quot;$&quot;* #,##0.00_);_(&quot;$&quot;* \(#,##0.00\);_(&quot;$&quot;* &quot;-&quot;??_);_(@_)"/>
      <fill>
        <patternFill patternType="none">
          <fgColor indexed="64"/>
        </patternFill>
      </fill>
    </dxf>
    <dxf>
      <fill>
        <patternFill patternType="none">
          <fgColor indexed="64"/>
        </patternFill>
      </fill>
    </dxf>
    <dxf>
      <font>
        <b val="0"/>
        <i val="0"/>
        <strike val="0"/>
        <condense val="0"/>
        <extend val="0"/>
        <outline val="0"/>
        <shadow val="0"/>
        <u val="none"/>
        <vertAlign val="baseline"/>
        <sz val="11"/>
        <color theme="1"/>
        <name val="Calibri"/>
        <scheme val="minor"/>
      </font>
      <fill>
        <patternFill patternType="none">
          <fgColor indexed="64"/>
        </patternFill>
      </fill>
    </dxf>
    <dxf>
      <fill>
        <patternFill patternType="none">
          <fgColor indexed="64"/>
        </patternFill>
      </fill>
    </dxf>
    <dxf>
      <fill>
        <patternFill patternType="none">
          <fgColor indexed="64"/>
        </patternFill>
      </fill>
    </dxf>
    <dxf>
      <fill>
        <patternFill patternType="none">
          <fgColor indexed="64"/>
        </patternFill>
      </fill>
    </dxf>
    <dxf>
      <font>
        <b val="0"/>
        <i val="0"/>
        <strike val="0"/>
        <condense val="0"/>
        <extend val="0"/>
        <outline val="0"/>
        <shadow val="0"/>
        <u val="none"/>
        <vertAlign val="baseline"/>
        <sz val="11"/>
        <color theme="1"/>
        <name val="Calibri"/>
        <scheme val="minor"/>
      </font>
      <fill>
        <patternFill patternType="none">
          <fgColor indexed="64"/>
        </patternFill>
      </fill>
    </dxf>
    <dxf>
      <font>
        <b val="0"/>
        <i val="0"/>
        <strike val="0"/>
        <condense val="0"/>
        <extend val="0"/>
        <outline val="0"/>
        <shadow val="0"/>
        <u val="none"/>
        <vertAlign val="baseline"/>
        <sz val="11"/>
        <color theme="1"/>
        <name val="Calibri"/>
        <scheme val="minor"/>
      </font>
      <fill>
        <patternFill patternType="none">
          <fgColor indexed="64"/>
        </patternFill>
      </fill>
    </dxf>
    <dxf>
      <font>
        <b val="0"/>
        <i val="0"/>
        <strike val="0"/>
        <condense val="0"/>
        <extend val="0"/>
        <outline val="0"/>
        <shadow val="0"/>
        <u val="none"/>
        <vertAlign val="baseline"/>
        <sz val="11"/>
        <color theme="1"/>
        <name val="Calibri"/>
        <scheme val="minor"/>
      </font>
      <numFmt numFmtId="172" formatCode="0.0%"/>
      <fill>
        <patternFill patternType="none">
          <fgColor indexed="64"/>
        </patternFill>
      </fill>
    </dxf>
    <dxf>
      <font>
        <b val="0"/>
        <i val="0"/>
        <strike val="0"/>
        <condense val="0"/>
        <extend val="0"/>
        <outline val="0"/>
        <shadow val="0"/>
        <u val="none"/>
        <vertAlign val="baseline"/>
        <sz val="11"/>
        <color theme="1"/>
        <name val="Calibri"/>
        <scheme val="minor"/>
      </font>
      <fill>
        <patternFill patternType="none">
          <fgColor indexed="64"/>
        </patternFill>
      </fill>
    </dxf>
    <dxf>
      <font>
        <b val="0"/>
        <i val="0"/>
        <strike val="0"/>
        <condense val="0"/>
        <extend val="0"/>
        <outline val="0"/>
        <shadow val="0"/>
        <u val="none"/>
        <vertAlign val="baseline"/>
        <sz val="11"/>
        <color theme="1"/>
        <name val="Calibri"/>
        <scheme val="minor"/>
      </font>
      <fill>
        <patternFill patternType="none">
          <fgColor indexed="64"/>
        </patternFill>
      </fill>
    </dxf>
    <dxf>
      <fill>
        <patternFill patternType="none">
          <fgColor indexed="64"/>
        </patternFill>
      </fill>
    </dxf>
    <dxf>
      <fill>
        <patternFill patternType="none">
          <fgColor indexed="64"/>
        </patternFill>
      </fill>
    </dxf>
    <dxf>
      <fill>
        <patternFill patternType="none">
          <fgColor indexed="64"/>
        </patternFill>
      </fill>
    </dxf>
    <dxf>
      <fill>
        <patternFill patternType="none">
          <fgColor indexed="64"/>
        </patternFill>
      </fill>
    </dxf>
    <dxf>
      <numFmt numFmtId="19" formatCode="m/d/yyyy"/>
      <fill>
        <patternFill patternType="none">
          <fgColor indexed="64"/>
        </patternFill>
      </fill>
    </dxf>
    <dxf>
      <fill>
        <patternFill patternType="none">
          <fgColor indexed="64"/>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1.xml"/><Relationship Id="rId38"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hyperlink" Target="#'Main Menu'!A1"/></Relationships>
</file>

<file path=xl/drawings/drawing1.xml><?xml version="1.0" encoding="utf-8"?>
<xdr:wsDr xmlns:xdr="http://schemas.openxmlformats.org/drawingml/2006/spreadsheetDrawing" xmlns:a="http://schemas.openxmlformats.org/drawingml/2006/main">
  <xdr:twoCellAnchor>
    <xdr:from>
      <xdr:col>0</xdr:col>
      <xdr:colOff>47625</xdr:colOff>
      <xdr:row>0</xdr:row>
      <xdr:rowOff>38100</xdr:rowOff>
    </xdr:from>
    <xdr:to>
      <xdr:col>2</xdr:col>
      <xdr:colOff>0</xdr:colOff>
      <xdr:row>7</xdr:row>
      <xdr:rowOff>123825</xdr:rowOff>
    </xdr:to>
    <xdr:pic>
      <xdr:nvPicPr>
        <xdr:cNvPr id="5121" name="Picture 1" descr="New Logo V compressed"/>
        <xdr:cNvPicPr>
          <a:picLocks noChangeAspect="1" noChangeArrowheads="1"/>
        </xdr:cNvPicPr>
      </xdr:nvPicPr>
      <xdr:blipFill>
        <a:blip xmlns:r="http://schemas.openxmlformats.org/officeDocument/2006/relationships" r:embed="rId1" cstate="print"/>
        <a:srcRect/>
        <a:stretch>
          <a:fillRect/>
        </a:stretch>
      </xdr:blipFill>
      <xdr:spPr bwMode="auto">
        <a:xfrm>
          <a:off x="47625" y="38100"/>
          <a:ext cx="2276475" cy="1419225"/>
        </a:xfrm>
        <a:prstGeom prst="rect">
          <a:avLst/>
        </a:prstGeom>
        <a:noFill/>
        <a:ln w="9525">
          <a:noFill/>
          <a:miter lim="800000"/>
          <a:headEnd/>
          <a:tailEnd/>
        </a:ln>
      </xdr:spPr>
    </xdr:pic>
    <xdr:clientData/>
  </xdr:twoCellAnchor>
  <xdr:twoCellAnchor>
    <xdr:from>
      <xdr:col>2</xdr:col>
      <xdr:colOff>238124</xdr:colOff>
      <xdr:row>1</xdr:row>
      <xdr:rowOff>133350</xdr:rowOff>
    </xdr:from>
    <xdr:to>
      <xdr:col>5</xdr:col>
      <xdr:colOff>304799</xdr:colOff>
      <xdr:row>3</xdr:row>
      <xdr:rowOff>85725</xdr:rowOff>
    </xdr:to>
    <xdr:sp macro="[0]!GOTOINSTRUCTIONS" textlink="">
      <xdr:nvSpPr>
        <xdr:cNvPr id="3" name="Rounded Rectangle 2"/>
        <xdr:cNvSpPr/>
      </xdr:nvSpPr>
      <xdr:spPr>
        <a:xfrm>
          <a:off x="2676524" y="323850"/>
          <a:ext cx="1895475" cy="333375"/>
        </a:xfrm>
        <a:prstGeom prst="roundRect">
          <a:avLst/>
        </a:prstGeom>
        <a:solidFill>
          <a:schemeClr val="bg2">
            <a:lumMod val="9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solidFill>
                <a:schemeClr val="tx1"/>
              </a:solidFill>
            </a:rPr>
            <a:t>Go To:</a:t>
          </a:r>
          <a:r>
            <a:rPr lang="en-US" sz="1100" baseline="0">
              <a:solidFill>
                <a:schemeClr val="tx1"/>
              </a:solidFill>
            </a:rPr>
            <a:t> Instructions</a:t>
          </a:r>
          <a:endParaRPr lang="en-US" sz="1100">
            <a:solidFill>
              <a:schemeClr val="tx1"/>
            </a:solidFill>
          </a:endParaRPr>
        </a:p>
      </xdr:txBody>
    </xdr:sp>
    <xdr:clientData/>
  </xdr:twoCellAnchor>
  <xdr:twoCellAnchor>
    <xdr:from>
      <xdr:col>2</xdr:col>
      <xdr:colOff>257174</xdr:colOff>
      <xdr:row>4</xdr:row>
      <xdr:rowOff>0</xdr:rowOff>
    </xdr:from>
    <xdr:to>
      <xdr:col>5</xdr:col>
      <xdr:colOff>323849</xdr:colOff>
      <xdr:row>5</xdr:row>
      <xdr:rowOff>142875</xdr:rowOff>
    </xdr:to>
    <xdr:sp macro="[0]!GOTOINTEGRITY" textlink="">
      <xdr:nvSpPr>
        <xdr:cNvPr id="4" name="Rounded Rectangle 3"/>
        <xdr:cNvSpPr/>
      </xdr:nvSpPr>
      <xdr:spPr>
        <a:xfrm>
          <a:off x="2695574" y="762000"/>
          <a:ext cx="1895475" cy="333375"/>
        </a:xfrm>
        <a:prstGeom prst="roundRect">
          <a:avLst/>
        </a:prstGeom>
        <a:solidFill>
          <a:schemeClr val="bg2">
            <a:lumMod val="9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solidFill>
                <a:schemeClr val="tx1"/>
              </a:solidFill>
            </a:rPr>
            <a:t>Go </a:t>
          </a:r>
          <a:r>
            <a:rPr lang="en-US" sz="1100" baseline="0">
              <a:solidFill>
                <a:schemeClr val="tx1"/>
              </a:solidFill>
            </a:rPr>
            <a:t> To: Academic Integrity</a:t>
          </a:r>
          <a:endParaRPr lang="en-US" sz="1100">
            <a:solidFill>
              <a:schemeClr val="tx1"/>
            </a:solidFill>
          </a:endParaRPr>
        </a:p>
      </xdr:txBody>
    </xdr:sp>
    <xdr:clientData/>
  </xdr:twoCellAnchor>
  <xdr:twoCellAnchor>
    <xdr:from>
      <xdr:col>2</xdr:col>
      <xdr:colOff>266699</xdr:colOff>
      <xdr:row>6</xdr:row>
      <xdr:rowOff>85725</xdr:rowOff>
    </xdr:from>
    <xdr:to>
      <xdr:col>5</xdr:col>
      <xdr:colOff>352424</xdr:colOff>
      <xdr:row>8</xdr:row>
      <xdr:rowOff>38100</xdr:rowOff>
    </xdr:to>
    <xdr:sp macro="[0]!GOTOPRODUCTS" textlink="">
      <xdr:nvSpPr>
        <xdr:cNvPr id="5" name="Rounded Rectangle 4"/>
        <xdr:cNvSpPr/>
      </xdr:nvSpPr>
      <xdr:spPr>
        <a:xfrm>
          <a:off x="2705099" y="1228725"/>
          <a:ext cx="1914525" cy="333375"/>
        </a:xfrm>
        <a:prstGeom prst="roundRect">
          <a:avLst/>
        </a:prstGeom>
        <a:solidFill>
          <a:schemeClr val="bg2">
            <a:lumMod val="9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solidFill>
                <a:schemeClr val="tx1"/>
              </a:solidFill>
            </a:rPr>
            <a:t>Go To:</a:t>
          </a:r>
          <a:r>
            <a:rPr lang="en-US" sz="1100" baseline="0">
              <a:solidFill>
                <a:schemeClr val="tx1"/>
              </a:solidFill>
            </a:rPr>
            <a:t> Products</a:t>
          </a:r>
          <a:endParaRPr lang="en-US" sz="1100">
            <a:solidFill>
              <a:schemeClr val="tx1"/>
            </a:solidFill>
          </a:endParaRPr>
        </a:p>
      </xdr:txBody>
    </xdr:sp>
    <xdr:clientData/>
  </xdr:twoCellAnchor>
  <xdr:twoCellAnchor>
    <xdr:from>
      <xdr:col>2</xdr:col>
      <xdr:colOff>285749</xdr:colOff>
      <xdr:row>9</xdr:row>
      <xdr:rowOff>285750</xdr:rowOff>
    </xdr:from>
    <xdr:to>
      <xdr:col>5</xdr:col>
      <xdr:colOff>371474</xdr:colOff>
      <xdr:row>12</xdr:row>
      <xdr:rowOff>38100</xdr:rowOff>
    </xdr:to>
    <xdr:sp macro="[0]!GOTOGL" textlink="">
      <xdr:nvSpPr>
        <xdr:cNvPr id="6" name="Rounded Rectangle 5"/>
        <xdr:cNvSpPr/>
      </xdr:nvSpPr>
      <xdr:spPr>
        <a:xfrm>
          <a:off x="2647949" y="2143125"/>
          <a:ext cx="1857375" cy="571500"/>
        </a:xfrm>
        <a:prstGeom prst="roundRect">
          <a:avLst/>
        </a:prstGeom>
        <a:solidFill>
          <a:schemeClr val="tx1">
            <a:lumMod val="95000"/>
            <a:lumOff val="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t>Go To:</a:t>
          </a:r>
          <a:r>
            <a:rPr lang="en-US" sz="1100" baseline="0"/>
            <a:t> Chart of Accounts - GL</a:t>
          </a:r>
          <a:endParaRPr lang="en-US" sz="1100"/>
        </a:p>
      </xdr:txBody>
    </xdr:sp>
    <xdr:clientData/>
  </xdr:twoCellAnchor>
  <xdr:twoCellAnchor>
    <xdr:from>
      <xdr:col>2</xdr:col>
      <xdr:colOff>295274</xdr:colOff>
      <xdr:row>13</xdr:row>
      <xdr:rowOff>9525</xdr:rowOff>
    </xdr:from>
    <xdr:to>
      <xdr:col>5</xdr:col>
      <xdr:colOff>380999</xdr:colOff>
      <xdr:row>15</xdr:row>
      <xdr:rowOff>171450</xdr:rowOff>
    </xdr:to>
    <xdr:sp macro="[0]!GOTOAR" textlink="">
      <xdr:nvSpPr>
        <xdr:cNvPr id="7" name="Rounded Rectangle 6"/>
        <xdr:cNvSpPr/>
      </xdr:nvSpPr>
      <xdr:spPr>
        <a:xfrm>
          <a:off x="2657474" y="2876550"/>
          <a:ext cx="1857375" cy="542925"/>
        </a:xfrm>
        <a:prstGeom prst="roundRect">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t>Go To:</a:t>
          </a:r>
          <a:r>
            <a:rPr lang="en-US" sz="1100" baseline="0"/>
            <a:t> Chart of Accounts - AR</a:t>
          </a:r>
          <a:endParaRPr lang="en-US" sz="1100"/>
        </a:p>
      </xdr:txBody>
    </xdr:sp>
    <xdr:clientData/>
  </xdr:twoCellAnchor>
  <xdr:twoCellAnchor>
    <xdr:from>
      <xdr:col>2</xdr:col>
      <xdr:colOff>295275</xdr:colOff>
      <xdr:row>16</xdr:row>
      <xdr:rowOff>104775</xdr:rowOff>
    </xdr:from>
    <xdr:to>
      <xdr:col>5</xdr:col>
      <xdr:colOff>371475</xdr:colOff>
      <xdr:row>19</xdr:row>
      <xdr:rowOff>66675</xdr:rowOff>
    </xdr:to>
    <xdr:sp macro="[0]!GOTOAP" textlink="">
      <xdr:nvSpPr>
        <xdr:cNvPr id="8" name="Rounded Rectangle 7"/>
        <xdr:cNvSpPr/>
      </xdr:nvSpPr>
      <xdr:spPr>
        <a:xfrm>
          <a:off x="2657475" y="3543300"/>
          <a:ext cx="1847850" cy="533400"/>
        </a:xfrm>
        <a:prstGeom prst="roundRect">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t>Go To:</a:t>
          </a:r>
          <a:r>
            <a:rPr lang="en-US" sz="1100" baseline="0"/>
            <a:t> Chart of Accounts - AP</a:t>
          </a:r>
          <a:endParaRPr lang="en-US" sz="1100"/>
        </a:p>
      </xdr:txBody>
    </xdr:sp>
    <xdr:clientData/>
  </xdr:twoCellAnchor>
  <xdr:twoCellAnchor>
    <xdr:from>
      <xdr:col>6</xdr:col>
      <xdr:colOff>0</xdr:colOff>
      <xdr:row>1</xdr:row>
      <xdr:rowOff>171450</xdr:rowOff>
    </xdr:from>
    <xdr:to>
      <xdr:col>9</xdr:col>
      <xdr:colOff>95250</xdr:colOff>
      <xdr:row>3</xdr:row>
      <xdr:rowOff>123825</xdr:rowOff>
    </xdr:to>
    <xdr:sp macro="[0]!GOTOSALESJOURNAL" textlink="">
      <xdr:nvSpPr>
        <xdr:cNvPr id="9" name="Rounded Rectangle 8"/>
        <xdr:cNvSpPr/>
      </xdr:nvSpPr>
      <xdr:spPr>
        <a:xfrm>
          <a:off x="4724400" y="361950"/>
          <a:ext cx="1866900" cy="333375"/>
        </a:xfrm>
        <a:prstGeom prst="roundRect">
          <a:avLst/>
        </a:prstGeom>
        <a:solidFill>
          <a:schemeClr val="tx1">
            <a:lumMod val="50000"/>
            <a:lumOff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t>Go To:</a:t>
          </a:r>
          <a:r>
            <a:rPr lang="en-US" sz="1100" baseline="0"/>
            <a:t> Sales Journal</a:t>
          </a:r>
          <a:endParaRPr lang="en-US" sz="1100"/>
        </a:p>
      </xdr:txBody>
    </xdr:sp>
    <xdr:clientData/>
  </xdr:twoCellAnchor>
  <xdr:twoCellAnchor>
    <xdr:from>
      <xdr:col>6</xdr:col>
      <xdr:colOff>0</xdr:colOff>
      <xdr:row>4</xdr:row>
      <xdr:rowOff>123825</xdr:rowOff>
    </xdr:from>
    <xdr:to>
      <xdr:col>9</xdr:col>
      <xdr:colOff>95250</xdr:colOff>
      <xdr:row>6</xdr:row>
      <xdr:rowOff>76200</xdr:rowOff>
    </xdr:to>
    <xdr:sp macro="[0]!GOTOPURCHJOURNAL" textlink="">
      <xdr:nvSpPr>
        <xdr:cNvPr id="10" name="Rounded Rectangle 9"/>
        <xdr:cNvSpPr/>
      </xdr:nvSpPr>
      <xdr:spPr>
        <a:xfrm>
          <a:off x="4724400" y="885825"/>
          <a:ext cx="1866900" cy="333375"/>
        </a:xfrm>
        <a:prstGeom prst="roundRect">
          <a:avLst/>
        </a:prstGeom>
        <a:solidFill>
          <a:schemeClr val="tx1">
            <a:lumMod val="50000"/>
            <a:lumOff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t>Go To:</a:t>
          </a:r>
          <a:r>
            <a:rPr lang="en-US" sz="1100" baseline="0"/>
            <a:t> Purchases Journal</a:t>
          </a:r>
          <a:endParaRPr lang="en-US" sz="1100"/>
        </a:p>
      </xdr:txBody>
    </xdr:sp>
    <xdr:clientData/>
  </xdr:twoCellAnchor>
  <xdr:twoCellAnchor>
    <xdr:from>
      <xdr:col>6</xdr:col>
      <xdr:colOff>19050</xdr:colOff>
      <xdr:row>7</xdr:row>
      <xdr:rowOff>85725</xdr:rowOff>
    </xdr:from>
    <xdr:to>
      <xdr:col>9</xdr:col>
      <xdr:colOff>114300</xdr:colOff>
      <xdr:row>8</xdr:row>
      <xdr:rowOff>228600</xdr:rowOff>
    </xdr:to>
    <xdr:sp macro="[0]!GOTOCASHRECJOURNAL" textlink="">
      <xdr:nvSpPr>
        <xdr:cNvPr id="11" name="Rounded Rectangle 10"/>
        <xdr:cNvSpPr/>
      </xdr:nvSpPr>
      <xdr:spPr>
        <a:xfrm>
          <a:off x="4743450" y="1419225"/>
          <a:ext cx="1866900" cy="333375"/>
        </a:xfrm>
        <a:prstGeom prst="roundRect">
          <a:avLst/>
        </a:prstGeom>
        <a:solidFill>
          <a:schemeClr val="tx1">
            <a:lumMod val="50000"/>
            <a:lumOff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t>Go To:</a:t>
          </a:r>
          <a:r>
            <a:rPr lang="en-US" sz="1100" baseline="0"/>
            <a:t> Cash Receipts Journal</a:t>
          </a:r>
          <a:endParaRPr lang="en-US" sz="1100"/>
        </a:p>
      </xdr:txBody>
    </xdr:sp>
    <xdr:clientData/>
  </xdr:twoCellAnchor>
  <xdr:twoCellAnchor>
    <xdr:from>
      <xdr:col>6</xdr:col>
      <xdr:colOff>19050</xdr:colOff>
      <xdr:row>9</xdr:row>
      <xdr:rowOff>95250</xdr:rowOff>
    </xdr:from>
    <xdr:to>
      <xdr:col>9</xdr:col>
      <xdr:colOff>114300</xdr:colOff>
      <xdr:row>10</xdr:row>
      <xdr:rowOff>266700</xdr:rowOff>
    </xdr:to>
    <xdr:sp macro="[0]!GOTOCASHPAYJOURNAL" textlink="">
      <xdr:nvSpPr>
        <xdr:cNvPr id="12" name="Rounded Rectangle 11"/>
        <xdr:cNvSpPr/>
      </xdr:nvSpPr>
      <xdr:spPr>
        <a:xfrm>
          <a:off x="4743450" y="1952625"/>
          <a:ext cx="1866900" cy="504825"/>
        </a:xfrm>
        <a:prstGeom prst="roundRect">
          <a:avLst/>
        </a:prstGeom>
        <a:solidFill>
          <a:schemeClr val="tx1">
            <a:lumMod val="50000"/>
            <a:lumOff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t>Go To:</a:t>
          </a:r>
          <a:r>
            <a:rPr lang="en-US" sz="1100" baseline="0"/>
            <a:t> Cash Payments Journal</a:t>
          </a:r>
          <a:endParaRPr lang="en-US" sz="1100"/>
        </a:p>
      </xdr:txBody>
    </xdr:sp>
    <xdr:clientData/>
  </xdr:twoCellAnchor>
  <xdr:twoCellAnchor>
    <xdr:from>
      <xdr:col>6</xdr:col>
      <xdr:colOff>28575</xdr:colOff>
      <xdr:row>11</xdr:row>
      <xdr:rowOff>180975</xdr:rowOff>
    </xdr:from>
    <xdr:to>
      <xdr:col>9</xdr:col>
      <xdr:colOff>123825</xdr:colOff>
      <xdr:row>13</xdr:row>
      <xdr:rowOff>133350</xdr:rowOff>
    </xdr:to>
    <xdr:sp macro="[0]!GOTOGJPG1" textlink="">
      <xdr:nvSpPr>
        <xdr:cNvPr id="13" name="Rounded Rectangle 12"/>
        <xdr:cNvSpPr/>
      </xdr:nvSpPr>
      <xdr:spPr>
        <a:xfrm>
          <a:off x="4752975" y="2667000"/>
          <a:ext cx="1866900" cy="333375"/>
        </a:xfrm>
        <a:prstGeom prst="roundRect">
          <a:avLst/>
        </a:prstGeom>
        <a:solidFill>
          <a:schemeClr val="tx1">
            <a:lumMod val="50000"/>
            <a:lumOff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t>Go To:</a:t>
          </a:r>
          <a:r>
            <a:rPr lang="en-US" sz="1100" baseline="0"/>
            <a:t> General  Journal Pg 1</a:t>
          </a:r>
          <a:endParaRPr lang="en-US" sz="1100"/>
        </a:p>
      </xdr:txBody>
    </xdr:sp>
    <xdr:clientData/>
  </xdr:twoCellAnchor>
  <xdr:twoCellAnchor>
    <xdr:from>
      <xdr:col>6</xdr:col>
      <xdr:colOff>38100</xdr:colOff>
      <xdr:row>14</xdr:row>
      <xdr:rowOff>152400</xdr:rowOff>
    </xdr:from>
    <xdr:to>
      <xdr:col>9</xdr:col>
      <xdr:colOff>133350</xdr:colOff>
      <xdr:row>16</xdr:row>
      <xdr:rowOff>104775</xdr:rowOff>
    </xdr:to>
    <xdr:sp macro="[0]!GOTOGJPG2" textlink="">
      <xdr:nvSpPr>
        <xdr:cNvPr id="14" name="Rounded Rectangle 13"/>
        <xdr:cNvSpPr/>
      </xdr:nvSpPr>
      <xdr:spPr>
        <a:xfrm>
          <a:off x="4762500" y="3209925"/>
          <a:ext cx="1866900" cy="333375"/>
        </a:xfrm>
        <a:prstGeom prst="roundRect">
          <a:avLst/>
        </a:prstGeom>
        <a:solidFill>
          <a:schemeClr val="tx1">
            <a:lumMod val="50000"/>
            <a:lumOff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t>Go To:</a:t>
          </a:r>
          <a:r>
            <a:rPr lang="en-US" sz="1100" baseline="0"/>
            <a:t> General  Journal Pg 2</a:t>
          </a:r>
          <a:endParaRPr lang="en-US" sz="1100"/>
        </a:p>
      </xdr:txBody>
    </xdr:sp>
    <xdr:clientData/>
  </xdr:twoCellAnchor>
  <xdr:twoCellAnchor>
    <xdr:from>
      <xdr:col>6</xdr:col>
      <xdr:colOff>38100</xdr:colOff>
      <xdr:row>17</xdr:row>
      <xdr:rowOff>85725</xdr:rowOff>
    </xdr:from>
    <xdr:to>
      <xdr:col>9</xdr:col>
      <xdr:colOff>133350</xdr:colOff>
      <xdr:row>19</xdr:row>
      <xdr:rowOff>38100</xdr:rowOff>
    </xdr:to>
    <xdr:sp macro="[0]!GOTOGJPG3" textlink="">
      <xdr:nvSpPr>
        <xdr:cNvPr id="15" name="Rounded Rectangle 14"/>
        <xdr:cNvSpPr/>
      </xdr:nvSpPr>
      <xdr:spPr>
        <a:xfrm>
          <a:off x="4762500" y="3714750"/>
          <a:ext cx="1866900" cy="333375"/>
        </a:xfrm>
        <a:prstGeom prst="roundRect">
          <a:avLst/>
        </a:prstGeom>
        <a:solidFill>
          <a:schemeClr val="tx1">
            <a:lumMod val="50000"/>
            <a:lumOff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t>Go To:</a:t>
          </a:r>
          <a:r>
            <a:rPr lang="en-US" sz="1100" baseline="0"/>
            <a:t> General  Journal Pg 3</a:t>
          </a:r>
          <a:endParaRPr lang="en-US" sz="1100"/>
        </a:p>
      </xdr:txBody>
    </xdr:sp>
    <xdr:clientData/>
  </xdr:twoCellAnchor>
  <xdr:twoCellAnchor>
    <xdr:from>
      <xdr:col>9</xdr:col>
      <xdr:colOff>428625</xdr:colOff>
      <xdr:row>1</xdr:row>
      <xdr:rowOff>152400</xdr:rowOff>
    </xdr:from>
    <xdr:to>
      <xdr:col>12</xdr:col>
      <xdr:colOff>523875</xdr:colOff>
      <xdr:row>3</xdr:row>
      <xdr:rowOff>104775</xdr:rowOff>
    </xdr:to>
    <xdr:sp macro="[0]!GOTOGENLEDGER" textlink="">
      <xdr:nvSpPr>
        <xdr:cNvPr id="16" name="Rounded Rectangle 15"/>
        <xdr:cNvSpPr/>
      </xdr:nvSpPr>
      <xdr:spPr>
        <a:xfrm>
          <a:off x="7134225" y="342900"/>
          <a:ext cx="1924050" cy="333375"/>
        </a:xfrm>
        <a:prstGeom prst="roundRect">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t>Go To:</a:t>
          </a:r>
          <a:r>
            <a:rPr lang="en-US" sz="1100" baseline="0"/>
            <a:t> General Ledger</a:t>
          </a:r>
          <a:endParaRPr lang="en-US" sz="1100"/>
        </a:p>
      </xdr:txBody>
    </xdr:sp>
    <xdr:clientData/>
  </xdr:twoCellAnchor>
  <xdr:twoCellAnchor>
    <xdr:from>
      <xdr:col>9</xdr:col>
      <xdr:colOff>438150</xdr:colOff>
      <xdr:row>4</xdr:row>
      <xdr:rowOff>9525</xdr:rowOff>
    </xdr:from>
    <xdr:to>
      <xdr:col>12</xdr:col>
      <xdr:colOff>533400</xdr:colOff>
      <xdr:row>5</xdr:row>
      <xdr:rowOff>152400</xdr:rowOff>
    </xdr:to>
    <xdr:sp macro="[0]!GOTOARSUBLEDGER" textlink="">
      <xdr:nvSpPr>
        <xdr:cNvPr id="17" name="Rounded Rectangle 16"/>
        <xdr:cNvSpPr/>
      </xdr:nvSpPr>
      <xdr:spPr>
        <a:xfrm>
          <a:off x="7143750" y="771525"/>
          <a:ext cx="1924050" cy="333375"/>
        </a:xfrm>
        <a:prstGeom prst="roundRect">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t>Go To:</a:t>
          </a:r>
          <a:r>
            <a:rPr lang="en-US" sz="1100" baseline="0"/>
            <a:t> A/R Sub-Ledger</a:t>
          </a:r>
          <a:endParaRPr lang="en-US" sz="1100"/>
        </a:p>
      </xdr:txBody>
    </xdr:sp>
    <xdr:clientData/>
  </xdr:twoCellAnchor>
  <xdr:twoCellAnchor>
    <xdr:from>
      <xdr:col>9</xdr:col>
      <xdr:colOff>457200</xdr:colOff>
      <xdr:row>6</xdr:row>
      <xdr:rowOff>66675</xdr:rowOff>
    </xdr:from>
    <xdr:to>
      <xdr:col>12</xdr:col>
      <xdr:colOff>552450</xdr:colOff>
      <xdr:row>8</xdr:row>
      <xdr:rowOff>19050</xdr:rowOff>
    </xdr:to>
    <xdr:sp macro="[0]!GOTOAPSUBLEDGER" textlink="">
      <xdr:nvSpPr>
        <xdr:cNvPr id="18" name="Rounded Rectangle 17"/>
        <xdr:cNvSpPr/>
      </xdr:nvSpPr>
      <xdr:spPr>
        <a:xfrm>
          <a:off x="7162800" y="1209675"/>
          <a:ext cx="1924050" cy="333375"/>
        </a:xfrm>
        <a:prstGeom prst="roundRect">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t>Go To:</a:t>
          </a:r>
          <a:r>
            <a:rPr lang="en-US" sz="1100" baseline="0"/>
            <a:t> A/P Sub-Ledger</a:t>
          </a:r>
          <a:endParaRPr lang="en-US" sz="1100"/>
        </a:p>
      </xdr:txBody>
    </xdr:sp>
    <xdr:clientData/>
  </xdr:twoCellAnchor>
  <xdr:twoCellAnchor>
    <xdr:from>
      <xdr:col>9</xdr:col>
      <xdr:colOff>457200</xdr:colOff>
      <xdr:row>13</xdr:row>
      <xdr:rowOff>28575</xdr:rowOff>
    </xdr:from>
    <xdr:to>
      <xdr:col>12</xdr:col>
      <xdr:colOff>552450</xdr:colOff>
      <xdr:row>14</xdr:row>
      <xdr:rowOff>171450</xdr:rowOff>
    </xdr:to>
    <xdr:sp macro="[0]!GoToWorksheet" textlink="">
      <xdr:nvSpPr>
        <xdr:cNvPr id="19" name="Rounded Rectangle 18"/>
        <xdr:cNvSpPr/>
      </xdr:nvSpPr>
      <xdr:spPr>
        <a:xfrm>
          <a:off x="6953250" y="2895600"/>
          <a:ext cx="1866900" cy="333375"/>
        </a:xfrm>
        <a:prstGeom prst="roundRect">
          <a:avLst/>
        </a:prstGeom>
        <a:solidFill>
          <a:schemeClr val="bg2">
            <a:lumMod val="9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solidFill>
                <a:schemeClr val="tx1"/>
              </a:solidFill>
            </a:rPr>
            <a:t>Go To:</a:t>
          </a:r>
          <a:r>
            <a:rPr lang="en-US" sz="1100" baseline="0">
              <a:solidFill>
                <a:schemeClr val="tx1"/>
              </a:solidFill>
            </a:rPr>
            <a:t> Worksheet</a:t>
          </a:r>
          <a:endParaRPr lang="en-US" sz="1100">
            <a:solidFill>
              <a:schemeClr val="tx1"/>
            </a:solidFill>
          </a:endParaRPr>
        </a:p>
      </xdr:txBody>
    </xdr:sp>
    <xdr:clientData/>
  </xdr:twoCellAnchor>
  <xdr:twoCellAnchor>
    <xdr:from>
      <xdr:col>9</xdr:col>
      <xdr:colOff>447675</xdr:colOff>
      <xdr:row>15</xdr:row>
      <xdr:rowOff>161924</xdr:rowOff>
    </xdr:from>
    <xdr:to>
      <xdr:col>12</xdr:col>
      <xdr:colOff>542925</xdr:colOff>
      <xdr:row>19</xdr:row>
      <xdr:rowOff>19049</xdr:rowOff>
    </xdr:to>
    <xdr:sp macro="[0]!GOTOINVCONTROLCARD" textlink="">
      <xdr:nvSpPr>
        <xdr:cNvPr id="20" name="Rounded Rectangle 19"/>
        <xdr:cNvSpPr/>
      </xdr:nvSpPr>
      <xdr:spPr>
        <a:xfrm>
          <a:off x="6943725" y="3409949"/>
          <a:ext cx="1866900" cy="619125"/>
        </a:xfrm>
        <a:prstGeom prst="roundRect">
          <a:avLst/>
        </a:prstGeom>
        <a:solidFill>
          <a:schemeClr val="bg2">
            <a:lumMod val="9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solidFill>
                <a:schemeClr val="tx1"/>
              </a:solidFill>
            </a:rPr>
            <a:t>Go To:</a:t>
          </a:r>
          <a:r>
            <a:rPr lang="en-US" sz="1100" baseline="0">
              <a:solidFill>
                <a:schemeClr val="tx1"/>
              </a:solidFill>
            </a:rPr>
            <a:t> Inventory Control Card</a:t>
          </a:r>
          <a:endParaRPr lang="en-US" sz="1100">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85725</xdr:colOff>
      <xdr:row>0</xdr:row>
      <xdr:rowOff>66675</xdr:rowOff>
    </xdr:from>
    <xdr:to>
      <xdr:col>1</xdr:col>
      <xdr:colOff>419100</xdr:colOff>
      <xdr:row>1</xdr:row>
      <xdr:rowOff>150495</xdr:rowOff>
    </xdr:to>
    <xdr:sp macro="[0]!Activate" textlink="">
      <xdr:nvSpPr>
        <xdr:cNvPr id="2" name="TextBox 1">
          <a:hlinkClick xmlns:r="http://schemas.openxmlformats.org/officeDocument/2006/relationships" r:id="rId1" tooltip="Click me to go back to the Main Menu"/>
        </xdr:cNvPr>
        <xdr:cNvSpPr txBox="1"/>
      </xdr:nvSpPr>
      <xdr:spPr>
        <a:xfrm>
          <a:off x="85725" y="66675"/>
          <a:ext cx="1095375" cy="274320"/>
        </a:xfrm>
        <a:prstGeom prst="rect">
          <a:avLst/>
        </a:prstGeom>
        <a:solidFill>
          <a:srgbClr val="92D050"/>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sz="1100" b="1">
              <a:solidFill>
                <a:sysClr val="windowText" lastClr="000000"/>
              </a:solidFill>
            </a:rPr>
            <a:t>Main Menu</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ritnee/AppData/Local/Temp/Temp1_accounting202project.zip/ACCT202ProjectSolution2011_rev1%2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 Menu"/>
      <sheetName val="Instructions"/>
      <sheetName val="Academic Integrity"/>
      <sheetName val="Transactions"/>
      <sheetName val="Products"/>
      <sheetName val="Chart of Accounts GL"/>
      <sheetName val="Chart of Accounts AR Ledger"/>
      <sheetName val="Chart of Accounts AP Ledger"/>
      <sheetName val="Sales Journal"/>
      <sheetName val="Purchases Journal"/>
      <sheetName val="Cash Receipts Journal"/>
      <sheetName val="Cash Payments Journal"/>
      <sheetName val="General Journal"/>
      <sheetName val="General Journal ADJ"/>
      <sheetName val="General Journal CLOSING"/>
      <sheetName val="General Ledger"/>
      <sheetName val="AR Ledger"/>
      <sheetName val="AP Ledger"/>
      <sheetName val="Worksheet June 2010"/>
      <sheetName val="IS June 2010"/>
      <sheetName val="Stmt RE June 2010"/>
      <sheetName val="BS June 2010"/>
      <sheetName val="Post Closing Trial Balance"/>
      <sheetName val="Inventory Control"/>
      <sheetName val="Adjusted Trial Balances"/>
      <sheetName val="IS Comparative"/>
      <sheetName val="BS Comparative"/>
      <sheetName val="Ratios Historical"/>
    </sheetNames>
    <sheetDataSet>
      <sheetData sheetId="0" refreshError="1"/>
      <sheetData sheetId="1" refreshError="1"/>
      <sheetData sheetId="2" refreshError="1"/>
      <sheetData sheetId="3" refreshError="1"/>
      <sheetData sheetId="4" refreshError="1"/>
      <sheetData sheetId="5" refreshError="1">
        <row r="1">
          <cell r="A1" t="str">
            <v>AC Speed Corporation</v>
          </cell>
        </row>
        <row r="9">
          <cell r="A9">
            <v>100</v>
          </cell>
        </row>
        <row r="10">
          <cell r="A10">
            <v>102</v>
          </cell>
        </row>
        <row r="11">
          <cell r="A11">
            <v>103</v>
          </cell>
        </row>
        <row r="12">
          <cell r="A12">
            <v>104</v>
          </cell>
        </row>
        <row r="13">
          <cell r="A13">
            <v>105</v>
          </cell>
        </row>
        <row r="14">
          <cell r="A14">
            <v>106</v>
          </cell>
        </row>
        <row r="16">
          <cell r="A16">
            <v>140</v>
          </cell>
        </row>
        <row r="17">
          <cell r="A17">
            <v>145</v>
          </cell>
        </row>
        <row r="18">
          <cell r="A18">
            <v>146</v>
          </cell>
        </row>
        <row r="19">
          <cell r="A19">
            <v>151</v>
          </cell>
        </row>
        <row r="20">
          <cell r="A20">
            <v>152</v>
          </cell>
        </row>
        <row r="21">
          <cell r="A21">
            <v>153</v>
          </cell>
        </row>
        <row r="22">
          <cell r="A22">
            <v>154</v>
          </cell>
        </row>
        <row r="26">
          <cell r="A26">
            <v>201</v>
          </cell>
        </row>
        <row r="27">
          <cell r="A27">
            <v>202</v>
          </cell>
        </row>
        <row r="28">
          <cell r="A28">
            <v>203</v>
          </cell>
        </row>
        <row r="29">
          <cell r="A29">
            <v>204</v>
          </cell>
        </row>
        <row r="30">
          <cell r="A30">
            <v>205</v>
          </cell>
        </row>
        <row r="32">
          <cell r="A32">
            <v>250</v>
          </cell>
        </row>
        <row r="33">
          <cell r="A33">
            <v>251</v>
          </cell>
        </row>
        <row r="34">
          <cell r="A34">
            <v>252</v>
          </cell>
        </row>
        <row r="36">
          <cell r="A36">
            <v>300</v>
          </cell>
        </row>
        <row r="37">
          <cell r="A37">
            <v>301</v>
          </cell>
        </row>
        <row r="38">
          <cell r="A38">
            <v>330</v>
          </cell>
        </row>
        <row r="39">
          <cell r="A39">
            <v>340</v>
          </cell>
        </row>
        <row r="42">
          <cell r="A42">
            <v>500</v>
          </cell>
        </row>
        <row r="43">
          <cell r="A43">
            <v>510</v>
          </cell>
        </row>
        <row r="44">
          <cell r="A44">
            <v>511</v>
          </cell>
        </row>
        <row r="46">
          <cell r="A46">
            <v>600</v>
          </cell>
        </row>
        <row r="48">
          <cell r="A48">
            <v>700</v>
          </cell>
        </row>
        <row r="49">
          <cell r="A49">
            <v>701</v>
          </cell>
        </row>
        <row r="50">
          <cell r="A50">
            <v>702</v>
          </cell>
        </row>
        <row r="51">
          <cell r="A51">
            <v>703</v>
          </cell>
        </row>
        <row r="52">
          <cell r="A52">
            <v>704</v>
          </cell>
        </row>
        <row r="53">
          <cell r="A53">
            <v>705</v>
          </cell>
        </row>
        <row r="54">
          <cell r="A54">
            <v>706</v>
          </cell>
        </row>
        <row r="55">
          <cell r="A55">
            <v>707</v>
          </cell>
        </row>
        <row r="56">
          <cell r="A56">
            <v>708</v>
          </cell>
        </row>
        <row r="57">
          <cell r="A57">
            <v>709</v>
          </cell>
        </row>
        <row r="58">
          <cell r="A58">
            <v>710</v>
          </cell>
        </row>
        <row r="59">
          <cell r="A59">
            <v>711</v>
          </cell>
        </row>
        <row r="60">
          <cell r="A60">
            <v>712</v>
          </cell>
        </row>
        <row r="61">
          <cell r="A61">
            <v>713</v>
          </cell>
        </row>
        <row r="63">
          <cell r="A63">
            <v>800</v>
          </cell>
        </row>
        <row r="65">
          <cell r="A65">
            <v>900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tables/table1.xml><?xml version="1.0" encoding="utf-8"?>
<table xmlns="http://schemas.openxmlformats.org/spreadsheetml/2006/main" id="1" name="Table1" displayName="Table1" ref="A1:AA33" totalsRowShown="0" dataDxfId="27">
  <autoFilter ref="A1:AA33"/>
  <sortState ref="A2:P56">
    <sortCondition ref="A1:A56"/>
  </sortState>
  <tableColumns count="27">
    <tableColumn id="1" name="Date" dataDxfId="26"/>
    <tableColumn id="2" name="Type of Tran." dataDxfId="25"/>
    <tableColumn id="3" name="Journal" dataDxfId="24"/>
    <tableColumn id="17" name="Other/ACT" dataDxfId="23"/>
    <tableColumn id="4" name="Units" dataDxfId="22"/>
    <tableColumn id="5" name="$ per Unit" dataDxfId="21" dataCellStyle="Currency"/>
    <tableColumn id="6" name="Total $" dataDxfId="20" dataCellStyle="Currency"/>
    <tableColumn id="7" name="Discount" dataDxfId="19" dataCellStyle="Percent"/>
    <tableColumn id="8" name="Discount %" dataDxfId="18" dataCellStyle="Percent"/>
    <tableColumn id="9" name="Balance Owing" dataDxfId="17" dataCellStyle="Currency"/>
    <tableColumn id="10" name="Amt of Discount" dataDxfId="16" dataCellStyle="Currency"/>
    <tableColumn id="11" name="Amt of Balance" dataDxfId="15" dataCellStyle="Currency"/>
    <tableColumn id="12" name="L/T Payable" dataDxfId="14" dataCellStyle="Currency"/>
    <tableColumn id="13" name="Interest" dataDxfId="13" dataCellStyle="Percent"/>
    <tableColumn id="14" name="Duration (years)" dataDxfId="12"/>
    <tableColumn id="15" name="Interest Paid" dataDxfId="11" dataCellStyle="Currency"/>
    <tableColumn id="16" name="Balance Paid" dataDxfId="10" dataCellStyle="Currency"/>
    <tableColumn id="19" name="Concatenate1" dataDxfId="9"/>
    <tableColumn id="20" name="Concatenate2" dataDxfId="8"/>
    <tableColumn id="21" name="Concatenate3" dataDxfId="7"/>
    <tableColumn id="22" name="Concatenate4" dataDxfId="6"/>
    <tableColumn id="23" name="Concatenate5" dataDxfId="5"/>
    <tableColumn id="24" name="Concatenate6" dataDxfId="4"/>
    <tableColumn id="25" name="Concatenate7" dataDxfId="3"/>
    <tableColumn id="26" name="Concatenate8" dataDxfId="2"/>
    <tableColumn id="27" name="Concatenate9" dataDxfId="1"/>
    <tableColumn id="28" name="Concatenate10" dataDxfId="0"/>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F17"/>
  <sheetViews>
    <sheetView workbookViewId="0">
      <selection activeCell="A2" sqref="A2:F2"/>
    </sheetView>
  </sheetViews>
  <sheetFormatPr defaultColWidth="11.42578125" defaultRowHeight="15" x14ac:dyDescent="0.25"/>
  <cols>
    <col min="1" max="1" width="10.7109375" bestFit="1" customWidth="1"/>
    <col min="2" max="2" width="18.7109375" bestFit="1" customWidth="1"/>
    <col min="3" max="4" width="14.85546875" bestFit="1" customWidth="1"/>
    <col min="5" max="6" width="132.28515625" bestFit="1" customWidth="1"/>
  </cols>
  <sheetData>
    <row r="1" spans="1:6" x14ac:dyDescent="0.25">
      <c r="A1" s="133" t="s">
        <v>434</v>
      </c>
      <c r="B1" s="133" t="s">
        <v>435</v>
      </c>
      <c r="C1" s="133" t="s">
        <v>436</v>
      </c>
      <c r="D1" s="133" t="s">
        <v>437</v>
      </c>
      <c r="E1" s="133" t="s">
        <v>438</v>
      </c>
      <c r="F1" s="133" t="s">
        <v>439</v>
      </c>
    </row>
    <row r="2" spans="1:6" x14ac:dyDescent="0.25">
      <c r="A2" s="133" t="s">
        <v>440</v>
      </c>
      <c r="B2" s="133" t="s">
        <v>441</v>
      </c>
      <c r="C2" s="287">
        <v>41647.517858796295</v>
      </c>
      <c r="D2" s="287">
        <v>41647.81554398148</v>
      </c>
      <c r="E2" s="133" t="s">
        <v>442</v>
      </c>
      <c r="F2" s="133" t="s">
        <v>450</v>
      </c>
    </row>
    <row r="3" spans="1:6" x14ac:dyDescent="0.25">
      <c r="A3" t="s">
        <v>451</v>
      </c>
      <c r="B3" t="s">
        <v>452</v>
      </c>
      <c r="C3" s="287">
        <v>41648.512048611112</v>
      </c>
      <c r="D3" s="287">
        <v>41648.593865740739</v>
      </c>
      <c r="E3" t="s">
        <v>453</v>
      </c>
      <c r="F3" t="s">
        <v>470</v>
      </c>
    </row>
    <row r="4" spans="1:6" x14ac:dyDescent="0.25">
      <c r="A4" s="133" t="s">
        <v>471</v>
      </c>
      <c r="B4" s="133" t="s">
        <v>472</v>
      </c>
      <c r="C4" s="287">
        <v>41649.681006944447</v>
      </c>
      <c r="D4" s="287">
        <v>41650.710023148145</v>
      </c>
      <c r="E4" s="133" t="s">
        <v>473</v>
      </c>
      <c r="F4" s="133" t="s">
        <v>478</v>
      </c>
    </row>
    <row r="5" spans="1:6" x14ac:dyDescent="0.25">
      <c r="A5" s="133" t="s">
        <v>471</v>
      </c>
      <c r="B5" s="133" t="s">
        <v>472</v>
      </c>
      <c r="C5" s="287">
        <v>41650.680775462963</v>
      </c>
      <c r="D5" s="287">
        <v>41654.661203703705</v>
      </c>
      <c r="E5" s="133" t="s">
        <v>478</v>
      </c>
      <c r="F5" t="s">
        <v>479</v>
      </c>
    </row>
    <row r="6" spans="1:6" x14ac:dyDescent="0.25">
      <c r="A6" t="s">
        <v>451</v>
      </c>
      <c r="B6" t="s">
        <v>452</v>
      </c>
      <c r="C6" s="287">
        <v>41654.619085648148</v>
      </c>
      <c r="D6" s="287">
        <v>41654.674305555556</v>
      </c>
      <c r="E6" t="s">
        <v>479</v>
      </c>
      <c r="F6" t="s">
        <v>479</v>
      </c>
    </row>
    <row r="7" spans="1:6" x14ac:dyDescent="0.25">
      <c r="A7" t="s">
        <v>451</v>
      </c>
      <c r="B7" t="s">
        <v>452</v>
      </c>
      <c r="C7" s="287">
        <v>41654.62771990741</v>
      </c>
      <c r="D7" s="287">
        <v>41681.747847222221</v>
      </c>
      <c r="E7" t="s">
        <v>479</v>
      </c>
      <c r="F7" t="s">
        <v>479</v>
      </c>
    </row>
    <row r="8" spans="1:6" x14ac:dyDescent="0.25">
      <c r="A8" t="s">
        <v>451</v>
      </c>
      <c r="B8" t="s">
        <v>452</v>
      </c>
      <c r="C8" s="287">
        <v>41654.661597222221</v>
      </c>
      <c r="D8" s="287">
        <v>41682.489340277774</v>
      </c>
      <c r="E8" t="s">
        <v>479</v>
      </c>
      <c r="F8" t="s">
        <v>479</v>
      </c>
    </row>
    <row r="9" spans="1:6" x14ac:dyDescent="0.25">
      <c r="A9" t="s">
        <v>451</v>
      </c>
      <c r="B9" t="s">
        <v>452</v>
      </c>
      <c r="C9" s="287">
        <v>41654.661932870367</v>
      </c>
      <c r="D9" s="287">
        <v>41682.671446759261</v>
      </c>
      <c r="E9" t="s">
        <v>479</v>
      </c>
      <c r="F9" t="s">
        <v>479</v>
      </c>
    </row>
    <row r="10" spans="1:6" x14ac:dyDescent="0.25">
      <c r="A10" t="s">
        <v>451</v>
      </c>
      <c r="B10" t="s">
        <v>452</v>
      </c>
      <c r="C10" s="287">
        <v>41681.723680555559</v>
      </c>
      <c r="D10" s="287">
        <v>41691.439525462964</v>
      </c>
      <c r="E10" t="s">
        <v>479</v>
      </c>
      <c r="F10" s="133" t="s">
        <v>478</v>
      </c>
    </row>
    <row r="11" spans="1:6" x14ac:dyDescent="0.25">
      <c r="A11" t="s">
        <v>451</v>
      </c>
      <c r="B11" t="s">
        <v>452</v>
      </c>
      <c r="C11" s="287">
        <v>41682.356990740744</v>
      </c>
      <c r="D11" s="287">
        <v>41885.484502314815</v>
      </c>
      <c r="E11" t="s">
        <v>479</v>
      </c>
      <c r="F11" t="s">
        <v>486</v>
      </c>
    </row>
    <row r="12" spans="1:6" x14ac:dyDescent="0.25">
      <c r="A12" t="s">
        <v>451</v>
      </c>
      <c r="B12" t="s">
        <v>452</v>
      </c>
      <c r="C12" s="287">
        <v>41682.645810185182</v>
      </c>
      <c r="D12" s="287">
        <v>41885.652465277781</v>
      </c>
      <c r="E12" t="s">
        <v>479</v>
      </c>
      <c r="F12" t="s">
        <v>487</v>
      </c>
    </row>
    <row r="13" spans="1:6" x14ac:dyDescent="0.25">
      <c r="A13" s="133" t="s">
        <v>471</v>
      </c>
      <c r="B13" s="133" t="s">
        <v>472</v>
      </c>
      <c r="C13" s="287">
        <v>41691.413090277776</v>
      </c>
      <c r="D13" s="287">
        <v>41886.570868055554</v>
      </c>
      <c r="E13" s="133" t="s">
        <v>478</v>
      </c>
      <c r="F13" t="s">
        <v>494</v>
      </c>
    </row>
    <row r="14" spans="1:6" x14ac:dyDescent="0.25">
      <c r="A14" t="s">
        <v>451</v>
      </c>
      <c r="B14" t="s">
        <v>452</v>
      </c>
      <c r="C14" s="287">
        <v>41885.403946759259</v>
      </c>
      <c r="D14" s="287">
        <v>41886.571168981478</v>
      </c>
      <c r="E14" t="s">
        <v>483</v>
      </c>
      <c r="F14" t="s">
        <v>494</v>
      </c>
    </row>
    <row r="15" spans="1:6" x14ac:dyDescent="0.25">
      <c r="A15" t="s">
        <v>451</v>
      </c>
      <c r="B15" t="s">
        <v>452</v>
      </c>
      <c r="C15" s="287">
        <v>41885.609537037039</v>
      </c>
      <c r="E15" t="s">
        <v>487</v>
      </c>
    </row>
    <row r="16" spans="1:6" x14ac:dyDescent="0.25">
      <c r="A16" t="s">
        <v>451</v>
      </c>
      <c r="B16" t="s">
        <v>452</v>
      </c>
      <c r="C16" s="287">
        <v>41886.526886574073</v>
      </c>
      <c r="E16" t="s">
        <v>487</v>
      </c>
    </row>
    <row r="17" spans="1:5" x14ac:dyDescent="0.25">
      <c r="A17" t="s">
        <v>451</v>
      </c>
      <c r="B17" t="s">
        <v>452</v>
      </c>
      <c r="C17" s="287">
        <v>41886.571006944447</v>
      </c>
      <c r="E17" t="s">
        <v>494</v>
      </c>
    </row>
  </sheetData>
  <pageMargins left="0.75" right="0.75" top="1" bottom="1" header="0.5" footer="0.5"/>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2:P12"/>
  <sheetViews>
    <sheetView tabSelected="1" workbookViewId="0">
      <selection activeCell="B17" sqref="B17"/>
    </sheetView>
  </sheetViews>
  <sheetFormatPr defaultColWidth="8.85546875" defaultRowHeight="15" x14ac:dyDescent="0.25"/>
  <cols>
    <col min="1" max="1" width="22.85546875" style="305" bestFit="1" customWidth="1"/>
    <col min="2" max="2" width="26.28515625" style="305" customWidth="1"/>
    <col min="3" max="6" width="8.85546875" style="305"/>
    <col min="7" max="7" width="8.85546875" style="305" customWidth="1"/>
    <col min="8" max="13" width="8.85546875" style="305"/>
    <col min="14" max="14" width="4.140625" style="305" customWidth="1"/>
    <col min="15" max="15" width="35.28515625" style="305" bestFit="1" customWidth="1"/>
    <col min="16" max="16384" width="8.85546875" style="305"/>
  </cols>
  <sheetData>
    <row r="2" spans="1:16" ht="26.25" x14ac:dyDescent="0.4">
      <c r="O2" s="307" t="s">
        <v>151</v>
      </c>
    </row>
    <row r="3" spans="1:16" ht="26.25" x14ac:dyDescent="0.4">
      <c r="O3" s="307" t="s">
        <v>152</v>
      </c>
    </row>
    <row r="4" spans="1:16" ht="23.25" x14ac:dyDescent="0.35">
      <c r="O4" s="306" t="s">
        <v>484</v>
      </c>
    </row>
    <row r="5" spans="1:16" ht="23.25" x14ac:dyDescent="0.35">
      <c r="O5" s="308" t="s">
        <v>493</v>
      </c>
      <c r="P5" s="308"/>
    </row>
    <row r="10" spans="1:16" ht="23.25" x14ac:dyDescent="0.35">
      <c r="A10" s="309" t="s">
        <v>431</v>
      </c>
      <c r="B10" s="310"/>
    </row>
    <row r="11" spans="1:16" ht="23.25" x14ac:dyDescent="0.35">
      <c r="A11" s="309" t="s">
        <v>474</v>
      </c>
      <c r="B11" s="311"/>
    </row>
    <row r="12" spans="1:16" ht="23.25" x14ac:dyDescent="0.35">
      <c r="A12" s="309" t="s">
        <v>475</v>
      </c>
      <c r="B12" s="312"/>
    </row>
  </sheetData>
  <sheetProtection algorithmName="SHA-512" hashValue="qCIEZwjxO5YJnehgJH6yGKTi3JbKxGOMjzcdXI/tWhZylyqyZtVfyCRpw99ZuxoNXItp/7+DutPduu1T4rsbHg==" saltValue="x6Z673k6DPGJ9uMjhdi3Mg==" spinCount="100000" sheet="1" objects="1" scenarios="1"/>
  <protectedRanges>
    <protectedRange sqref="B10:B12" name="Range1"/>
  </protectedRanges>
  <pageMargins left="0.7" right="0.7" top="0.75" bottom="0.75" header="0.3" footer="0.3"/>
  <pageSetup scale="46" orientation="portrait" horizontalDpi="4294967293" verticalDpi="300" r:id="rId1"/>
  <drawing r:id="rId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51"/>
  <sheetViews>
    <sheetView zoomScale="170" zoomScaleNormal="170" workbookViewId="0">
      <selection activeCell="A27" sqref="A27"/>
    </sheetView>
  </sheetViews>
  <sheetFormatPr defaultColWidth="8.85546875" defaultRowHeight="15" x14ac:dyDescent="0.25"/>
  <cols>
    <col min="1" max="1" width="95.28515625" customWidth="1"/>
  </cols>
  <sheetData>
    <row r="1" spans="1:1" ht="19.5" thickBot="1" x14ac:dyDescent="0.35">
      <c r="A1" s="141" t="s">
        <v>198</v>
      </c>
    </row>
    <row r="2" spans="1:1" ht="60" x14ac:dyDescent="0.25">
      <c r="A2" s="142" t="s">
        <v>199</v>
      </c>
    </row>
    <row r="3" spans="1:1" ht="60" x14ac:dyDescent="0.25">
      <c r="A3" s="143" t="s">
        <v>200</v>
      </c>
    </row>
    <row r="4" spans="1:1" ht="75.75" thickBot="1" x14ac:dyDescent="0.3">
      <c r="A4" s="144" t="s">
        <v>201</v>
      </c>
    </row>
    <row r="5" spans="1:1" ht="19.5" thickBot="1" x14ac:dyDescent="0.35">
      <c r="A5" s="141" t="s">
        <v>202</v>
      </c>
    </row>
    <row r="6" spans="1:1" x14ac:dyDescent="0.25">
      <c r="A6" s="145" t="s">
        <v>203</v>
      </c>
    </row>
    <row r="7" spans="1:1" ht="60" x14ac:dyDescent="0.25">
      <c r="A7" s="146" t="s">
        <v>204</v>
      </c>
    </row>
    <row r="8" spans="1:1" ht="45" x14ac:dyDescent="0.25">
      <c r="A8" s="146" t="s">
        <v>205</v>
      </c>
    </row>
    <row r="9" spans="1:1" ht="45" x14ac:dyDescent="0.25">
      <c r="A9" s="146" t="s">
        <v>206</v>
      </c>
    </row>
    <row r="10" spans="1:1" ht="30" x14ac:dyDescent="0.25">
      <c r="A10" s="146" t="s">
        <v>207</v>
      </c>
    </row>
    <row r="11" spans="1:1" x14ac:dyDescent="0.25">
      <c r="A11" s="145" t="s">
        <v>208</v>
      </c>
    </row>
    <row r="12" spans="1:1" ht="45" x14ac:dyDescent="0.25">
      <c r="A12" s="146" t="s">
        <v>209</v>
      </c>
    </row>
    <row r="13" spans="1:1" ht="30" x14ac:dyDescent="0.25">
      <c r="A13" s="146" t="s">
        <v>286</v>
      </c>
    </row>
    <row r="14" spans="1:1" ht="30" x14ac:dyDescent="0.25">
      <c r="A14" s="146" t="s">
        <v>210</v>
      </c>
    </row>
    <row r="15" spans="1:1" ht="45" x14ac:dyDescent="0.25">
      <c r="A15" s="146" t="s">
        <v>211</v>
      </c>
    </row>
    <row r="16" spans="1:1" ht="30" x14ac:dyDescent="0.25">
      <c r="A16" s="146" t="s">
        <v>212</v>
      </c>
    </row>
    <row r="17" spans="1:1" ht="30" x14ac:dyDescent="0.25">
      <c r="A17" s="146" t="s">
        <v>213</v>
      </c>
    </row>
    <row r="18" spans="1:1" x14ac:dyDescent="0.25">
      <c r="A18" s="146" t="s">
        <v>214</v>
      </c>
    </row>
    <row r="19" spans="1:1" ht="30" x14ac:dyDescent="0.25">
      <c r="A19" s="146" t="s">
        <v>215</v>
      </c>
    </row>
    <row r="20" spans="1:1" x14ac:dyDescent="0.25">
      <c r="A20" s="145" t="s">
        <v>216</v>
      </c>
    </row>
    <row r="21" spans="1:1" ht="45" x14ac:dyDescent="0.25">
      <c r="A21" s="146" t="s">
        <v>217</v>
      </c>
    </row>
    <row r="22" spans="1:1" ht="30" x14ac:dyDescent="0.25">
      <c r="A22" s="146" t="s">
        <v>218</v>
      </c>
    </row>
    <row r="23" spans="1:1" ht="45" x14ac:dyDescent="0.25">
      <c r="A23" s="146" t="s">
        <v>219</v>
      </c>
    </row>
    <row r="24" spans="1:1" ht="45" x14ac:dyDescent="0.25">
      <c r="A24" s="146" t="s">
        <v>220</v>
      </c>
    </row>
    <row r="25" spans="1:1" x14ac:dyDescent="0.25">
      <c r="A25" s="145" t="s">
        <v>221</v>
      </c>
    </row>
    <row r="26" spans="1:1" ht="30" x14ac:dyDescent="0.25">
      <c r="A26" s="146" t="s">
        <v>480</v>
      </c>
    </row>
    <row r="27" spans="1:1" ht="30" x14ac:dyDescent="0.25">
      <c r="A27" s="146" t="s">
        <v>481</v>
      </c>
    </row>
    <row r="28" spans="1:1" ht="45" x14ac:dyDescent="0.25">
      <c r="A28" s="146" t="s">
        <v>222</v>
      </c>
    </row>
    <row r="29" spans="1:1" ht="30" x14ac:dyDescent="0.25">
      <c r="A29" s="146" t="s">
        <v>223</v>
      </c>
    </row>
    <row r="30" spans="1:1" x14ac:dyDescent="0.25">
      <c r="A30" s="145" t="s">
        <v>224</v>
      </c>
    </row>
    <row r="31" spans="1:1" ht="45" x14ac:dyDescent="0.25">
      <c r="A31" s="146" t="s">
        <v>225</v>
      </c>
    </row>
    <row r="32" spans="1:1" x14ac:dyDescent="0.25">
      <c r="A32" s="146" t="s">
        <v>226</v>
      </c>
    </row>
    <row r="33" spans="1:1" ht="45" x14ac:dyDescent="0.25">
      <c r="A33" s="146" t="s">
        <v>227</v>
      </c>
    </row>
    <row r="34" spans="1:1" x14ac:dyDescent="0.25">
      <c r="A34" s="146" t="s">
        <v>228</v>
      </c>
    </row>
    <row r="35" spans="1:1" x14ac:dyDescent="0.25">
      <c r="A35" s="146" t="s">
        <v>229</v>
      </c>
    </row>
    <row r="36" spans="1:1" ht="105" x14ac:dyDescent="0.25">
      <c r="A36" s="146" t="s">
        <v>230</v>
      </c>
    </row>
    <row r="37" spans="1:1" ht="30" x14ac:dyDescent="0.25">
      <c r="A37" s="146" t="s">
        <v>231</v>
      </c>
    </row>
    <row r="38" spans="1:1" ht="45" x14ac:dyDescent="0.25">
      <c r="A38" s="146" t="s">
        <v>232</v>
      </c>
    </row>
    <row r="39" spans="1:1" x14ac:dyDescent="0.25">
      <c r="A39" s="146" t="s">
        <v>233</v>
      </c>
    </row>
    <row r="40" spans="1:1" ht="45" x14ac:dyDescent="0.25">
      <c r="A40" s="146" t="s">
        <v>234</v>
      </c>
    </row>
    <row r="41" spans="1:1" ht="45" x14ac:dyDescent="0.25">
      <c r="A41" s="146" t="s">
        <v>235</v>
      </c>
    </row>
    <row r="42" spans="1:1" s="133" customFormat="1" ht="30" x14ac:dyDescent="0.25">
      <c r="A42" s="146" t="s">
        <v>287</v>
      </c>
    </row>
    <row r="43" spans="1:1" ht="45" x14ac:dyDescent="0.25">
      <c r="A43" s="146" t="s">
        <v>236</v>
      </c>
    </row>
    <row r="44" spans="1:1" s="133" customFormat="1" ht="45" x14ac:dyDescent="0.25">
      <c r="A44" s="146" t="s">
        <v>288</v>
      </c>
    </row>
    <row r="45" spans="1:1" ht="30" x14ac:dyDescent="0.25">
      <c r="A45" s="146" t="s">
        <v>237</v>
      </c>
    </row>
    <row r="46" spans="1:1" ht="30" x14ac:dyDescent="0.25">
      <c r="A46" s="146" t="s">
        <v>238</v>
      </c>
    </row>
    <row r="47" spans="1:1" ht="45" x14ac:dyDescent="0.25">
      <c r="A47" s="145" t="s">
        <v>239</v>
      </c>
    </row>
    <row r="48" spans="1:1" s="133" customFormat="1" ht="30" x14ac:dyDescent="0.25">
      <c r="A48" s="146" t="s">
        <v>454</v>
      </c>
    </row>
    <row r="49" spans="1:1" s="133" customFormat="1" ht="75" x14ac:dyDescent="0.25">
      <c r="A49" s="146" t="s">
        <v>289</v>
      </c>
    </row>
    <row r="50" spans="1:1" s="133" customFormat="1" ht="60" x14ac:dyDescent="0.25">
      <c r="A50" s="146" t="s">
        <v>290</v>
      </c>
    </row>
    <row r="51" spans="1:1" ht="135" x14ac:dyDescent="0.25">
      <c r="A51" s="146" t="s">
        <v>240</v>
      </c>
    </row>
  </sheetData>
  <pageMargins left="0.7" right="0.7" top="0.75" bottom="0.75" header="0.3" footer="0.3"/>
  <pageSetup orientation="portrait"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H30"/>
  <sheetViews>
    <sheetView topLeftCell="A3" zoomScale="180" zoomScaleNormal="180" workbookViewId="0">
      <selection activeCell="B13" sqref="B13:C13"/>
    </sheetView>
  </sheetViews>
  <sheetFormatPr defaultColWidth="8.85546875" defaultRowHeight="15" x14ac:dyDescent="0.25"/>
  <cols>
    <col min="1" max="1" width="0.5703125" style="295" customWidth="1"/>
    <col min="2" max="2" width="19.85546875" style="295" customWidth="1"/>
    <col min="3" max="3" width="52.42578125" style="295" customWidth="1"/>
    <col min="4" max="16384" width="8.85546875" style="295"/>
  </cols>
  <sheetData>
    <row r="1" spans="2:3" hidden="1" x14ac:dyDescent="0.25"/>
    <row r="2" spans="2:3" hidden="1" x14ac:dyDescent="0.25"/>
    <row r="3" spans="2:3" x14ac:dyDescent="0.25">
      <c r="C3" s="296" t="s">
        <v>425</v>
      </c>
    </row>
    <row r="5" spans="2:3" ht="69.95" customHeight="1" x14ac:dyDescent="0.25">
      <c r="B5" s="353" t="s">
        <v>426</v>
      </c>
      <c r="C5" s="353"/>
    </row>
    <row r="6" spans="2:3" x14ac:dyDescent="0.25">
      <c r="B6" s="297"/>
      <c r="C6" s="297"/>
    </row>
    <row r="7" spans="2:3" ht="56.1" customHeight="1" x14ac:dyDescent="0.25">
      <c r="B7" s="353" t="s">
        <v>427</v>
      </c>
      <c r="C7" s="353"/>
    </row>
    <row r="8" spans="2:3" x14ac:dyDescent="0.25">
      <c r="B8" s="297"/>
      <c r="C8" s="298"/>
    </row>
    <row r="9" spans="2:3" ht="27.95" customHeight="1" x14ac:dyDescent="0.25">
      <c r="B9" s="353" t="s">
        <v>428</v>
      </c>
      <c r="C9" s="353"/>
    </row>
    <row r="10" spans="2:3" x14ac:dyDescent="0.25">
      <c r="B10" s="297"/>
      <c r="C10" s="298"/>
    </row>
    <row r="11" spans="2:3" ht="27.95" customHeight="1" x14ac:dyDescent="0.25">
      <c r="B11" s="353" t="s">
        <v>429</v>
      </c>
      <c r="C11" s="353"/>
    </row>
    <row r="12" spans="2:3" x14ac:dyDescent="0.25">
      <c r="B12" s="297"/>
      <c r="C12" s="298"/>
    </row>
    <row r="13" spans="2:3" ht="42" customHeight="1" x14ac:dyDescent="0.25">
      <c r="B13" s="353" t="s">
        <v>430</v>
      </c>
      <c r="C13" s="353"/>
    </row>
    <row r="14" spans="2:3" x14ac:dyDescent="0.25">
      <c r="C14" s="299"/>
    </row>
    <row r="15" spans="2:3" x14ac:dyDescent="0.25">
      <c r="B15" s="300" t="s">
        <v>431</v>
      </c>
      <c r="C15" s="301"/>
    </row>
    <row r="16" spans="2:3" x14ac:dyDescent="0.25">
      <c r="B16" s="300"/>
      <c r="C16" s="299"/>
    </row>
    <row r="17" spans="2:8" x14ac:dyDescent="0.25">
      <c r="B17" s="300" t="s">
        <v>432</v>
      </c>
      <c r="C17" s="302"/>
    </row>
    <row r="18" spans="2:8" x14ac:dyDescent="0.25">
      <c r="B18" s="300"/>
      <c r="C18" s="299"/>
    </row>
    <row r="19" spans="2:8" x14ac:dyDescent="0.25">
      <c r="B19" s="300" t="s">
        <v>433</v>
      </c>
      <c r="C19" s="303"/>
    </row>
    <row r="30" spans="2:8" x14ac:dyDescent="0.25">
      <c r="H30" s="304">
        <f ca="1">TODAY()</f>
        <v>41932</v>
      </c>
    </row>
  </sheetData>
  <sheetProtection password="D0DD" sheet="1" objects="1" scenarios="1"/>
  <protectedRanges>
    <protectedRange sqref="C15:C20" name="Range1"/>
  </protectedRanges>
  <mergeCells count="5">
    <mergeCell ref="B5:C5"/>
    <mergeCell ref="B7:C7"/>
    <mergeCell ref="B9:C9"/>
    <mergeCell ref="B11:C11"/>
    <mergeCell ref="B13:C13"/>
  </mergeCells>
  <pageMargins left="0.7" right="0.7" top="0.75" bottom="0.75" header="0.3" footer="0.3"/>
  <pageSetup orientation="portrait" horizontalDpi="4294967292" verticalDpi="4294967292"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4:F106"/>
  <sheetViews>
    <sheetView workbookViewId="0">
      <selection activeCell="B6" sqref="B6"/>
    </sheetView>
  </sheetViews>
  <sheetFormatPr defaultColWidth="8.85546875" defaultRowHeight="15" x14ac:dyDescent="0.25"/>
  <cols>
    <col min="1" max="1" width="11.42578125" style="315" customWidth="1"/>
    <col min="2" max="2" width="90" style="315" customWidth="1"/>
    <col min="3" max="3" width="18.7109375" style="315" customWidth="1"/>
    <col min="4" max="4" width="16.7109375" style="315" customWidth="1"/>
    <col min="5" max="5" width="7.42578125" style="315" customWidth="1"/>
    <col min="6" max="6" width="9.28515625" style="315" customWidth="1"/>
    <col min="7" max="16384" width="8.85546875" style="315"/>
  </cols>
  <sheetData>
    <row r="4" spans="1:6" ht="18.75" x14ac:dyDescent="0.25">
      <c r="A4" s="313" t="s">
        <v>273</v>
      </c>
      <c r="B4" s="314"/>
      <c r="C4" s="314"/>
    </row>
    <row r="5" spans="1:6" ht="9" customHeight="1" x14ac:dyDescent="0.25">
      <c r="A5" s="313"/>
      <c r="B5" s="314"/>
      <c r="C5" s="314"/>
    </row>
    <row r="6" spans="1:6" x14ac:dyDescent="0.25">
      <c r="A6" s="316" t="s">
        <v>242</v>
      </c>
      <c r="B6" s="299" t="str">
        <f>Data!AA2</f>
        <v>Signed a 3 year 7.1% , $210000 note payable with First Bank.</v>
      </c>
      <c r="C6" s="299"/>
      <c r="E6" s="317"/>
      <c r="F6" s="318"/>
    </row>
    <row r="7" spans="1:6" ht="9" customHeight="1" x14ac:dyDescent="0.25">
      <c r="A7" s="316"/>
      <c r="B7" s="314"/>
      <c r="C7" s="314"/>
    </row>
    <row r="8" spans="1:6" x14ac:dyDescent="0.25">
      <c r="A8" s="316" t="s">
        <v>242</v>
      </c>
      <c r="B8" s="314" t="str">
        <f>Data!AA3</f>
        <v xml:space="preserve">Purchased 3100 GPS units on credit from Navistar for $35.5 per unit. </v>
      </c>
      <c r="C8" s="314"/>
      <c r="D8" s="319"/>
      <c r="E8" s="320"/>
      <c r="F8" s="321"/>
    </row>
    <row r="9" spans="1:6" ht="9" customHeight="1" x14ac:dyDescent="0.25">
      <c r="A9" s="316"/>
      <c r="B9" s="314"/>
      <c r="C9" s="314"/>
    </row>
    <row r="10" spans="1:6" ht="30" x14ac:dyDescent="0.25">
      <c r="A10" s="316" t="s">
        <v>242</v>
      </c>
      <c r="B10" s="299" t="s">
        <v>485</v>
      </c>
      <c r="C10" s="299"/>
    </row>
    <row r="11" spans="1:6" ht="9" customHeight="1" x14ac:dyDescent="0.25">
      <c r="A11" s="316"/>
      <c r="B11" s="314"/>
      <c r="C11" s="314"/>
    </row>
    <row r="12" spans="1:6" x14ac:dyDescent="0.25">
      <c r="A12" s="316" t="s">
        <v>242</v>
      </c>
      <c r="B12" s="299" t="str">
        <f>Data!AA4</f>
        <v xml:space="preserve">Sold 1983 DVD players on account to Toyota for $75 per unit, Invoice #5555 </v>
      </c>
      <c r="C12" s="299"/>
    </row>
    <row r="13" spans="1:6" ht="9" customHeight="1" x14ac:dyDescent="0.25">
      <c r="A13" s="316"/>
      <c r="B13" s="314"/>
      <c r="C13" s="314"/>
    </row>
    <row r="14" spans="1:6" x14ac:dyDescent="0.25">
      <c r="A14" s="316" t="s">
        <v>243</v>
      </c>
      <c r="B14" s="299" t="str">
        <f>Data!AA6</f>
        <v xml:space="preserve">Sold 3400 GPS units on account to Kia for $58 per unit, Invoice #5556. </v>
      </c>
      <c r="C14" s="299"/>
    </row>
    <row r="15" spans="1:6" ht="9" customHeight="1" x14ac:dyDescent="0.25">
      <c r="A15" s="316"/>
      <c r="B15" s="299"/>
      <c r="C15" s="299"/>
    </row>
    <row r="16" spans="1:6" x14ac:dyDescent="0.25">
      <c r="A16" s="316" t="s">
        <v>243</v>
      </c>
      <c r="B16" s="299" t="str">
        <f>Data!AA5</f>
        <v xml:space="preserve">Purchased office supplies from Office Max on credit for $1150    </v>
      </c>
      <c r="C16" s="299"/>
    </row>
    <row r="17" spans="1:3" ht="9" customHeight="1" x14ac:dyDescent="0.25">
      <c r="A17" s="316"/>
      <c r="B17" s="299"/>
      <c r="C17" s="299"/>
    </row>
    <row r="18" spans="1:3" ht="30" x14ac:dyDescent="0.25">
      <c r="A18" s="316" t="s">
        <v>243</v>
      </c>
      <c r="B18" s="299" t="str">
        <f>Data!AA7</f>
        <v>Sold 975 docking stations for $66 per unit and 1925  GPS units for $82 per unit on account to Nissan, Invoice #5557.</v>
      </c>
      <c r="C18" s="299"/>
    </row>
    <row r="19" spans="1:3" ht="9" customHeight="1" x14ac:dyDescent="0.25">
      <c r="A19" s="316"/>
      <c r="B19" s="299"/>
      <c r="C19" s="299"/>
    </row>
    <row r="20" spans="1:3" ht="30" x14ac:dyDescent="0.25">
      <c r="A20" s="316" t="s">
        <v>244</v>
      </c>
      <c r="B20" s="299" t="s">
        <v>294</v>
      </c>
      <c r="C20" s="299"/>
    </row>
    <row r="21" spans="1:3" ht="9" customHeight="1" x14ac:dyDescent="0.25">
      <c r="A21" s="316"/>
      <c r="B21" s="299"/>
      <c r="C21" s="299"/>
    </row>
    <row r="22" spans="1:3" x14ac:dyDescent="0.25">
      <c r="A22" s="316" t="s">
        <v>245</v>
      </c>
      <c r="B22" s="299" t="str">
        <f>Data!AA9</f>
        <v xml:space="preserve">Received payment from Toyota for May 11th sale.        </v>
      </c>
      <c r="C22" s="299"/>
    </row>
    <row r="23" spans="1:3" ht="9" customHeight="1" x14ac:dyDescent="0.25">
      <c r="A23" s="316"/>
      <c r="B23" s="299"/>
      <c r="C23" s="299"/>
    </row>
    <row r="24" spans="1:3" ht="30" x14ac:dyDescent="0.25">
      <c r="A24" s="316" t="s">
        <v>245</v>
      </c>
      <c r="B24" s="299" t="str">
        <f>'Data - ADJ JE'!E3</f>
        <v>Rented part of the warehouse to a new tenant and received $5400 for three months rent starting in June</v>
      </c>
      <c r="C24" s="299"/>
    </row>
    <row r="25" spans="1:3" ht="9" customHeight="1" x14ac:dyDescent="0.25">
      <c r="A25" s="316"/>
      <c r="B25" s="299"/>
      <c r="C25" s="299"/>
    </row>
    <row r="26" spans="1:3" ht="30" x14ac:dyDescent="0.25">
      <c r="A26" s="316" t="s">
        <v>246</v>
      </c>
      <c r="B26" s="299" t="s">
        <v>296</v>
      </c>
      <c r="C26" s="299"/>
    </row>
    <row r="27" spans="1:3" ht="9" customHeight="1" x14ac:dyDescent="0.25">
      <c r="A27" s="316"/>
      <c r="B27" s="299"/>
      <c r="C27" s="299"/>
    </row>
    <row r="28" spans="1:3" ht="30" x14ac:dyDescent="0.25">
      <c r="A28" s="316" t="s">
        <v>247</v>
      </c>
      <c r="B28" s="299" t="str">
        <f>Data!AA10</f>
        <v xml:space="preserve">Received and paid expense reports for travel and entertainment totaling  $900 , Check #5279.      </v>
      </c>
      <c r="C28" s="299"/>
    </row>
    <row r="29" spans="1:3" ht="9" customHeight="1" x14ac:dyDescent="0.25">
      <c r="A29" s="316"/>
      <c r="B29" s="299"/>
      <c r="C29" s="299"/>
    </row>
    <row r="30" spans="1:3" x14ac:dyDescent="0.25">
      <c r="A30" s="316" t="s">
        <v>248</v>
      </c>
      <c r="B30" s="299" t="str">
        <f>Data!AA11</f>
        <v xml:space="preserve">Paid for office supplies purchased on June 2nd, Check #5280.        </v>
      </c>
      <c r="C30" s="299"/>
    </row>
    <row r="31" spans="1:3" ht="9" customHeight="1" x14ac:dyDescent="0.25">
      <c r="A31" s="316"/>
      <c r="B31" s="299"/>
      <c r="C31" s="299"/>
    </row>
    <row r="32" spans="1:3" x14ac:dyDescent="0.25">
      <c r="A32" s="316" t="s">
        <v>249</v>
      </c>
      <c r="B32" s="299" t="str">
        <f>Data!AA12</f>
        <v xml:space="preserve">Paid in full for the June 1 purchase from Navistar, Check #5281.        </v>
      </c>
      <c r="C32" s="299"/>
    </row>
    <row r="33" spans="1:3" ht="9" customHeight="1" x14ac:dyDescent="0.25">
      <c r="A33" s="316"/>
      <c r="B33" s="299"/>
      <c r="C33" s="299"/>
    </row>
    <row r="34" spans="1:3" ht="30" x14ac:dyDescent="0.25">
      <c r="A34" s="316" t="s">
        <v>249</v>
      </c>
      <c r="B34" s="299" t="str">
        <f>Data!AA13</f>
        <v xml:space="preserve">Received a bill from the law firm of Larry, Moe &amp; Curly for  $5400 , payable upon receipt, for bond consulting fees, Check #5282.      </v>
      </c>
      <c r="C34" s="299"/>
    </row>
    <row r="35" spans="1:3" ht="9" customHeight="1" x14ac:dyDescent="0.25">
      <c r="A35" s="316"/>
      <c r="B35" s="299"/>
      <c r="C35" s="299"/>
    </row>
    <row r="36" spans="1:3" x14ac:dyDescent="0.25">
      <c r="A36" s="316" t="s">
        <v>250</v>
      </c>
      <c r="B36" s="299" t="s">
        <v>265</v>
      </c>
      <c r="C36" s="299"/>
    </row>
    <row r="37" spans="1:3" ht="9" customHeight="1" x14ac:dyDescent="0.25">
      <c r="A37" s="316"/>
      <c r="B37" s="299"/>
      <c r="C37" s="299"/>
    </row>
    <row r="38" spans="1:3" ht="30" x14ac:dyDescent="0.25">
      <c r="A38" s="316" t="s">
        <v>251</v>
      </c>
      <c r="B38" s="299" t="str">
        <f>Data!AA14</f>
        <v xml:space="preserve">Took advantage of a special deal to purchase  3250 DVD players on account from JVC for  $48 per unit.    </v>
      </c>
      <c r="C38" s="299"/>
    </row>
    <row r="39" spans="1:3" ht="9" customHeight="1" x14ac:dyDescent="0.25">
      <c r="A39" s="316"/>
      <c r="B39" s="299"/>
      <c r="C39" s="299"/>
    </row>
    <row r="40" spans="1:3" x14ac:dyDescent="0.25">
      <c r="A40" s="316" t="s">
        <v>251</v>
      </c>
      <c r="B40" s="299" t="str">
        <f>Data!AA15</f>
        <v xml:space="preserve">Purchased 850 GPS units on credit from Magellan for $33 per unit.    </v>
      </c>
      <c r="C40" s="299"/>
    </row>
    <row r="41" spans="1:3" ht="9" customHeight="1" x14ac:dyDescent="0.25">
      <c r="A41" s="316"/>
      <c r="B41" s="299"/>
      <c r="C41" s="299"/>
    </row>
    <row r="42" spans="1:3" x14ac:dyDescent="0.25">
      <c r="A42" s="316" t="s">
        <v>252</v>
      </c>
      <c r="B42" s="299" t="str">
        <f>Data!AA18</f>
        <v xml:space="preserve">Sold 2000 DVD players on credit to Ford Motor Co. for  $89 per unit, Invoice 5558.     </v>
      </c>
      <c r="C42" s="299"/>
    </row>
    <row r="43" spans="1:3" ht="9" customHeight="1" x14ac:dyDescent="0.25">
      <c r="A43" s="316"/>
      <c r="B43" s="299"/>
      <c r="C43" s="299"/>
    </row>
    <row r="44" spans="1:3" x14ac:dyDescent="0.25">
      <c r="A44" s="316" t="s">
        <v>252</v>
      </c>
      <c r="B44" s="299" t="str">
        <f>Data!AA16</f>
        <v xml:space="preserve">Check # 5284 was issued for payroll:  $14500 for salaried and $4750 for wages (wage expense)    </v>
      </c>
      <c r="C44" s="299"/>
    </row>
    <row r="45" spans="1:3" ht="9" customHeight="1" x14ac:dyDescent="0.25">
      <c r="A45" s="316"/>
      <c r="B45" s="299"/>
      <c r="C45" s="299"/>
    </row>
    <row r="46" spans="1:3" x14ac:dyDescent="0.25">
      <c r="A46" s="316" t="s">
        <v>253</v>
      </c>
      <c r="B46" s="299" t="str">
        <f>Data!AA19</f>
        <v xml:space="preserve">Purchased  1800 docking stations on credit from Samsung for  $42 per unit.    </v>
      </c>
      <c r="C46" s="299"/>
    </row>
    <row r="47" spans="1:3" ht="9" customHeight="1" x14ac:dyDescent="0.25">
      <c r="A47" s="316"/>
      <c r="B47" s="299"/>
      <c r="C47" s="299"/>
    </row>
    <row r="48" spans="1:3" ht="30" x14ac:dyDescent="0.25">
      <c r="A48" s="316" t="s">
        <v>254</v>
      </c>
      <c r="B48" s="299" t="s">
        <v>463</v>
      </c>
      <c r="C48" s="299"/>
    </row>
    <row r="49" spans="1:3" ht="9" customHeight="1" x14ac:dyDescent="0.25">
      <c r="A49" s="316"/>
      <c r="B49" s="299"/>
      <c r="C49" s="299"/>
    </row>
    <row r="50" spans="1:3" x14ac:dyDescent="0.25">
      <c r="A50" s="316" t="s">
        <v>254</v>
      </c>
      <c r="B50" s="299" t="s">
        <v>266</v>
      </c>
      <c r="C50" s="299"/>
    </row>
    <row r="51" spans="1:3" ht="9" customHeight="1" x14ac:dyDescent="0.25">
      <c r="A51" s="316"/>
      <c r="B51" s="299"/>
      <c r="C51" s="299"/>
    </row>
    <row r="52" spans="1:3" x14ac:dyDescent="0.25">
      <c r="A52" s="316" t="s">
        <v>255</v>
      </c>
      <c r="B52" s="299" t="str">
        <f>Data!AA20</f>
        <v xml:space="preserve">Received  payment in full from Toyota for the June 1st sale.        </v>
      </c>
      <c r="C52" s="299"/>
    </row>
    <row r="53" spans="1:3" ht="9" customHeight="1" x14ac:dyDescent="0.25">
      <c r="A53" s="316"/>
      <c r="B53" s="299"/>
      <c r="C53" s="299"/>
    </row>
    <row r="54" spans="1:3" ht="30" x14ac:dyDescent="0.25">
      <c r="A54" s="316" t="s">
        <v>256</v>
      </c>
      <c r="B54" s="299" t="s">
        <v>268</v>
      </c>
      <c r="C54" s="299"/>
    </row>
    <row r="55" spans="1:3" ht="9" customHeight="1" x14ac:dyDescent="0.25">
      <c r="A55" s="316"/>
      <c r="B55" s="299"/>
      <c r="C55" s="299"/>
    </row>
    <row r="56" spans="1:3" ht="30" x14ac:dyDescent="0.25">
      <c r="A56" s="316" t="s">
        <v>256</v>
      </c>
      <c r="B56" s="299" t="s">
        <v>291</v>
      </c>
      <c r="C56" s="299"/>
    </row>
    <row r="57" spans="1:3" ht="9" customHeight="1" x14ac:dyDescent="0.25">
      <c r="A57" s="316"/>
      <c r="B57" s="299"/>
      <c r="C57" s="299"/>
    </row>
    <row r="58" spans="1:3" x14ac:dyDescent="0.25">
      <c r="A58" s="316" t="s">
        <v>257</v>
      </c>
      <c r="B58" s="299" t="str">
        <f>Data!AA21</f>
        <v xml:space="preserve">Sold  1650 docking stations on credit to Kia for 64.5 per unit, Invoice #5559.    </v>
      </c>
      <c r="C58" s="299"/>
    </row>
    <row r="59" spans="1:3" ht="9" customHeight="1" x14ac:dyDescent="0.25">
      <c r="A59" s="316"/>
      <c r="B59" s="299"/>
      <c r="C59" s="299"/>
    </row>
    <row r="60" spans="1:3" x14ac:dyDescent="0.25">
      <c r="A60" s="316" t="s">
        <v>258</v>
      </c>
      <c r="B60" s="299" t="str">
        <f>Data!AA22</f>
        <v xml:space="preserve">Paid $75000 of the $162500 owed to JVC from May 25, Check #5285.    </v>
      </c>
      <c r="C60" s="299"/>
    </row>
    <row r="61" spans="1:3" ht="9" customHeight="1" x14ac:dyDescent="0.25">
      <c r="A61" s="316"/>
      <c r="B61" s="299"/>
      <c r="C61" s="299"/>
    </row>
    <row r="62" spans="1:3" ht="15" customHeight="1" x14ac:dyDescent="0.25">
      <c r="A62" s="316" t="s">
        <v>258</v>
      </c>
      <c r="B62" s="322" t="str">
        <f>Data!AA23</f>
        <v xml:space="preserve">Received payment from Ford Motor Co. for $175000 of the $300000 owed from May 5.    </v>
      </c>
      <c r="C62" s="322"/>
    </row>
    <row r="63" spans="1:3" ht="9" customHeight="1" x14ac:dyDescent="0.25">
      <c r="A63" s="316"/>
      <c r="B63" s="299"/>
      <c r="C63" s="299"/>
    </row>
    <row r="64" spans="1:3" ht="30" x14ac:dyDescent="0.25">
      <c r="A64" s="316" t="s">
        <v>261</v>
      </c>
      <c r="B64" s="299" t="str">
        <f>Data!AA24</f>
        <v xml:space="preserve">Purchased a $100 international phone card for one of the sales representative's upcoming European business trip, Check #5286.      </v>
      </c>
      <c r="C64" s="299"/>
    </row>
    <row r="65" spans="1:3" ht="9" customHeight="1" x14ac:dyDescent="0.25">
      <c r="A65" s="316"/>
      <c r="B65" s="299"/>
      <c r="C65" s="299"/>
    </row>
    <row r="66" spans="1:3" x14ac:dyDescent="0.25">
      <c r="A66" s="316" t="s">
        <v>259</v>
      </c>
      <c r="B66" s="299" t="str">
        <f>Data!AA25</f>
        <v xml:space="preserve">Paid in full for the purchase from JVC on June 13, Check #5287        </v>
      </c>
      <c r="C66" s="299"/>
    </row>
    <row r="67" spans="1:3" ht="9" customHeight="1" x14ac:dyDescent="0.25">
      <c r="A67" s="316"/>
      <c r="B67" s="299"/>
      <c r="C67" s="299"/>
    </row>
    <row r="68" spans="1:3" x14ac:dyDescent="0.25">
      <c r="A68" s="316" t="s">
        <v>281</v>
      </c>
      <c r="B68" s="314" t="str">
        <f>Data!AA26</f>
        <v xml:space="preserve">Purchased 1250 docking station from Samsung for $41 per unit paying in cash, Check #5288    </v>
      </c>
      <c r="C68" s="314"/>
    </row>
    <row r="69" spans="1:3" x14ac:dyDescent="0.25">
      <c r="A69" s="316"/>
      <c r="B69" s="314"/>
      <c r="C69" s="314"/>
    </row>
    <row r="70" spans="1:3" x14ac:dyDescent="0.25">
      <c r="A70" s="316" t="s">
        <v>260</v>
      </c>
      <c r="B70" s="299" t="str">
        <f>Data!AA27</f>
        <v xml:space="preserve">Sold 1500 docking stations on credit to Honda for $61 per unit, Invoice 5560.    </v>
      </c>
      <c r="C70" s="299"/>
    </row>
    <row r="71" spans="1:3" ht="9" customHeight="1" x14ac:dyDescent="0.25">
      <c r="A71" s="316"/>
      <c r="B71" s="299"/>
      <c r="C71" s="299"/>
    </row>
    <row r="72" spans="1:3" ht="30" x14ac:dyDescent="0.25">
      <c r="A72" s="316" t="s">
        <v>260</v>
      </c>
      <c r="B72" s="299" t="str">
        <f>Data!AA28</f>
        <v xml:space="preserve">Hired and paid a consultant $75000 to devise a marketing plan. AC Speed's management felt this was necessary to develop brand awareness. Check #5289.      </v>
      </c>
      <c r="C72" s="299"/>
    </row>
    <row r="73" spans="1:3" ht="9" customHeight="1" x14ac:dyDescent="0.25">
      <c r="A73" s="316"/>
      <c r="B73" s="299"/>
      <c r="C73" s="299"/>
    </row>
    <row r="74" spans="1:3" ht="30" x14ac:dyDescent="0.25">
      <c r="A74" s="316" t="s">
        <v>262</v>
      </c>
      <c r="B74" s="299" t="str">
        <f>Data!AA29</f>
        <v xml:space="preserve">AC Speed is behind in its mortgage payments to Bank of America. Paid a total of $10000 ( $2000 principal and $8000 interest), Check #5290.   </v>
      </c>
      <c r="C74" s="299"/>
    </row>
    <row r="75" spans="1:3" ht="9" customHeight="1" x14ac:dyDescent="0.25">
      <c r="A75" s="316"/>
      <c r="B75" s="299"/>
      <c r="C75" s="299"/>
    </row>
    <row r="76" spans="1:3" x14ac:dyDescent="0.25">
      <c r="A76" s="316" t="s">
        <v>263</v>
      </c>
      <c r="B76" s="299" t="str">
        <f>Data!AA30</f>
        <v xml:space="preserve">Received payment in full from Honda for the June 27th transaction.        </v>
      </c>
      <c r="C76" s="299"/>
    </row>
    <row r="77" spans="1:3" ht="9" customHeight="1" x14ac:dyDescent="0.25">
      <c r="A77" s="316"/>
      <c r="B77" s="299"/>
      <c r="C77" s="299"/>
    </row>
    <row r="78" spans="1:3" x14ac:dyDescent="0.25">
      <c r="A78" s="316" t="s">
        <v>263</v>
      </c>
      <c r="B78" s="299" t="str">
        <f>Data!AA31</f>
        <v xml:space="preserve">Paid in full for the purchase from Magellan on May 31st, Check #5291.        </v>
      </c>
      <c r="C78" s="299"/>
    </row>
    <row r="79" spans="1:3" ht="9" customHeight="1" x14ac:dyDescent="0.25">
      <c r="A79" s="316"/>
      <c r="B79" s="299"/>
      <c r="C79" s="299"/>
    </row>
    <row r="80" spans="1:3" x14ac:dyDescent="0.25">
      <c r="A80" s="316" t="s">
        <v>263</v>
      </c>
      <c r="B80" s="299" t="str">
        <f>Data!AA32</f>
        <v xml:space="preserve">Check # 5292 was issued for payroll:  $14500 for salaried and $4750 for wages (wage expense)    </v>
      </c>
      <c r="C80" s="299"/>
    </row>
    <row r="81" spans="1:3" ht="9" customHeight="1" x14ac:dyDescent="0.25">
      <c r="A81" s="316"/>
      <c r="B81" s="299"/>
      <c r="C81" s="299"/>
    </row>
    <row r="82" spans="1:3" ht="30" x14ac:dyDescent="0.25">
      <c r="A82" s="316" t="s">
        <v>264</v>
      </c>
      <c r="B82" s="299" t="s">
        <v>292</v>
      </c>
      <c r="C82" s="299"/>
    </row>
    <row r="83" spans="1:3" ht="9" customHeight="1" x14ac:dyDescent="0.25">
      <c r="A83" s="316"/>
      <c r="B83" s="299"/>
      <c r="C83" s="299"/>
    </row>
    <row r="84" spans="1:3" x14ac:dyDescent="0.25">
      <c r="A84" s="316" t="s">
        <v>264</v>
      </c>
      <c r="B84" s="299" t="s">
        <v>464</v>
      </c>
      <c r="C84" s="299"/>
    </row>
    <row r="85" spans="1:3" ht="9" customHeight="1" x14ac:dyDescent="0.25">
      <c r="A85" s="316"/>
      <c r="B85" s="314"/>
      <c r="C85" s="314"/>
    </row>
    <row r="86" spans="1:3" x14ac:dyDescent="0.25">
      <c r="A86" s="316" t="s">
        <v>272</v>
      </c>
      <c r="B86" s="314"/>
      <c r="C86" s="314"/>
    </row>
    <row r="87" spans="1:3" ht="9" customHeight="1" x14ac:dyDescent="0.25">
      <c r="A87" s="316"/>
      <c r="B87" s="314"/>
      <c r="C87" s="314"/>
    </row>
    <row r="88" spans="1:3" x14ac:dyDescent="0.25">
      <c r="A88" s="316" t="s">
        <v>482</v>
      </c>
      <c r="B88" s="314"/>
      <c r="C88" s="314"/>
    </row>
    <row r="89" spans="1:3" ht="9" customHeight="1" x14ac:dyDescent="0.25">
      <c r="A89" s="316"/>
      <c r="B89" s="314"/>
      <c r="C89" s="314"/>
    </row>
    <row r="90" spans="1:3" ht="18.75" x14ac:dyDescent="0.3">
      <c r="A90" s="323" t="s">
        <v>241</v>
      </c>
      <c r="B90" s="314"/>
      <c r="C90" s="314"/>
    </row>
    <row r="91" spans="1:3" ht="9" customHeight="1" x14ac:dyDescent="0.25">
      <c r="A91" s="316"/>
      <c r="B91" s="314"/>
      <c r="C91" s="314"/>
    </row>
    <row r="92" spans="1:3" ht="30" x14ac:dyDescent="0.25">
      <c r="A92" s="316" t="s">
        <v>274</v>
      </c>
      <c r="B92" s="299" t="str">
        <f>'Data - ADJ JE'!C3</f>
        <v xml:space="preserve">AC Speed has earned one month of the prepaid rent received from their tenant at the beginning of June. </v>
      </c>
      <c r="C92" s="299"/>
    </row>
    <row r="93" spans="1:3" ht="9" customHeight="1" x14ac:dyDescent="0.25">
      <c r="A93" s="316"/>
      <c r="B93" s="314"/>
      <c r="C93" s="314"/>
    </row>
    <row r="94" spans="1:3" ht="30" x14ac:dyDescent="0.25">
      <c r="A94" s="316" t="s">
        <v>275</v>
      </c>
      <c r="B94" s="299" t="str">
        <f>'Data - ADJ JE'!C6</f>
        <v>The Company took a physical count of Office Supplies on June 30 and found the following to be on hand: Office Supplies -  $2500</v>
      </c>
      <c r="C94" s="299"/>
    </row>
    <row r="95" spans="1:3" ht="9" customHeight="1" x14ac:dyDescent="0.25">
      <c r="A95" s="316"/>
      <c r="B95" s="314"/>
      <c r="C95" s="314"/>
    </row>
    <row r="96" spans="1:3" ht="45" x14ac:dyDescent="0.25">
      <c r="A96" s="324" t="s">
        <v>276</v>
      </c>
      <c r="B96" s="322" t="str">
        <f>'Data - ADJ JE'!C9</f>
        <v xml:space="preserve">AC Speed estimates bad debt expense on a monthly basis rather than waiting until year-end. The company uses the allowance method. Based on recent industry estimates, AC Speed estimates that the allowance account should be 2%  of accounts receivable. </v>
      </c>
      <c r="C96" s="322"/>
    </row>
    <row r="97" spans="1:3" ht="9" customHeight="1" x14ac:dyDescent="0.25">
      <c r="A97" s="316"/>
      <c r="B97" s="314"/>
      <c r="C97" s="314"/>
    </row>
    <row r="98" spans="1:3" ht="30" x14ac:dyDescent="0.25">
      <c r="A98" s="316" t="s">
        <v>277</v>
      </c>
      <c r="B98" s="299" t="str">
        <f>'Data - ADJ JE'!C11</f>
        <v>The Company took a physical inventory count on June 30 and found the following inventory on hand: Merchandise Inventory -  $120000</v>
      </c>
      <c r="C98" s="299"/>
    </row>
    <row r="99" spans="1:3" x14ac:dyDescent="0.25">
      <c r="A99" s="316"/>
      <c r="B99" s="325"/>
      <c r="C99" s="325"/>
    </row>
    <row r="100" spans="1:3" ht="9" customHeight="1" x14ac:dyDescent="0.25">
      <c r="A100" s="316"/>
      <c r="B100" s="314"/>
      <c r="C100" s="314"/>
    </row>
    <row r="101" spans="1:3" ht="30" x14ac:dyDescent="0.25">
      <c r="A101" s="316" t="s">
        <v>278</v>
      </c>
      <c r="B101" s="299" t="str">
        <f>'Data - ADJ JE'!C13</f>
        <v xml:space="preserve">The Balance in the prepaid insurance account at the beginning of June represents  4 months of coverage. Record the amount of insurance for June. </v>
      </c>
      <c r="C101" s="299"/>
    </row>
    <row r="102" spans="1:3" ht="9" customHeight="1" x14ac:dyDescent="0.25">
      <c r="A102" s="316"/>
      <c r="B102" s="314"/>
      <c r="C102" s="314"/>
    </row>
    <row r="103" spans="1:3" x14ac:dyDescent="0.25">
      <c r="A103" s="316" t="s">
        <v>279</v>
      </c>
      <c r="B103" s="314" t="s">
        <v>280</v>
      </c>
      <c r="C103" s="314"/>
    </row>
    <row r="104" spans="1:3" ht="45" x14ac:dyDescent="0.25">
      <c r="A104" s="316"/>
      <c r="B104" s="326" t="str">
        <f>'Data - ADJ JE'!C16</f>
        <v>1. The furniture and equipment for the warehouse was purchased a few years ago for  10000. These assets have a 4-year life, an expected salvage value of 1000 and are depreciated using the straight-line method.</v>
      </c>
      <c r="C104" s="299"/>
    </row>
    <row r="105" spans="1:3" ht="30" x14ac:dyDescent="0.25">
      <c r="A105" s="316"/>
      <c r="B105" s="326" t="str">
        <f>'Data - ADJ JE'!C17</f>
        <v xml:space="preserve">2. The furniture and equipment for the office was purchased last year for  8500. these assets have a 7 year life, an expected salvage value of 1500 and are depreicated using stright-line method. </v>
      </c>
      <c r="C105" s="299"/>
    </row>
    <row r="106" spans="1:3" x14ac:dyDescent="0.25">
      <c r="B106" s="327"/>
      <c r="C106" s="327"/>
    </row>
  </sheetData>
  <sheetProtection selectLockedCells="1"/>
  <pageMargins left="0.7" right="0.7" top="0.75" bottom="0.75" header="0.3" footer="0.3"/>
  <pageSetup orientation="portrait" horizontalDpi="300" verticalDpi="300" r:id="rId1"/>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4"/>
  <sheetViews>
    <sheetView workbookViewId="0">
      <selection activeCell="B2" sqref="B2"/>
    </sheetView>
  </sheetViews>
  <sheetFormatPr defaultColWidth="8.85546875" defaultRowHeight="15" x14ac:dyDescent="0.25"/>
  <cols>
    <col min="1" max="1" width="18" customWidth="1"/>
    <col min="2" max="2" width="64" customWidth="1"/>
  </cols>
  <sheetData>
    <row r="1" spans="1:2" x14ac:dyDescent="0.25">
      <c r="A1" s="3" t="s">
        <v>140</v>
      </c>
      <c r="B1" s="3" t="s">
        <v>144</v>
      </c>
    </row>
    <row r="2" spans="1:2" x14ac:dyDescent="0.25">
      <c r="A2" t="s">
        <v>141</v>
      </c>
      <c r="B2" t="s">
        <v>145</v>
      </c>
    </row>
    <row r="3" spans="1:2" x14ac:dyDescent="0.25">
      <c r="A3" t="s">
        <v>142</v>
      </c>
      <c r="B3" t="s">
        <v>146</v>
      </c>
    </row>
    <row r="4" spans="1:2" x14ac:dyDescent="0.25">
      <c r="A4" t="s">
        <v>143</v>
      </c>
      <c r="B4" t="s">
        <v>147</v>
      </c>
    </row>
  </sheetData>
  <sheetProtection password="D0DD" sheet="1" objects="1" scenarios="1"/>
  <pageMargins left="0.7" right="0.7" top="0.75" bottom="0.75" header="0.3" footer="0.3"/>
  <pageSetup orientation="portrait"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67"/>
  <sheetViews>
    <sheetView workbookViewId="0">
      <selection activeCell="B9" sqref="B9"/>
    </sheetView>
  </sheetViews>
  <sheetFormatPr defaultColWidth="8.85546875" defaultRowHeight="15" x14ac:dyDescent="0.25"/>
  <cols>
    <col min="2" max="2" width="70.85546875" bestFit="1" customWidth="1"/>
  </cols>
  <sheetData>
    <row r="1" spans="1:2" x14ac:dyDescent="0.25">
      <c r="A1" s="5" t="s">
        <v>103</v>
      </c>
      <c r="B1" s="5"/>
    </row>
    <row r="2" spans="1:2" x14ac:dyDescent="0.25">
      <c r="A2" s="5" t="s">
        <v>66</v>
      </c>
      <c r="B2" s="5"/>
    </row>
    <row r="4" spans="1:2" x14ac:dyDescent="0.25">
      <c r="A4" s="2" t="s">
        <v>7</v>
      </c>
    </row>
    <row r="5" spans="1:2" x14ac:dyDescent="0.25">
      <c r="A5" s="2" t="s">
        <v>8</v>
      </c>
    </row>
    <row r="6" spans="1:2" x14ac:dyDescent="0.25">
      <c r="A6" s="2" t="s">
        <v>9</v>
      </c>
    </row>
    <row r="7" spans="1:2" ht="9" customHeight="1" x14ac:dyDescent="0.25">
      <c r="A7" s="2"/>
    </row>
    <row r="8" spans="1:2" x14ac:dyDescent="0.25">
      <c r="A8" s="3" t="s">
        <v>0</v>
      </c>
      <c r="B8" s="3" t="s">
        <v>1</v>
      </c>
    </row>
    <row r="9" spans="1:2" x14ac:dyDescent="0.25">
      <c r="A9" s="1">
        <v>100</v>
      </c>
      <c r="B9" t="s">
        <v>2</v>
      </c>
    </row>
    <row r="10" spans="1:2" x14ac:dyDescent="0.25">
      <c r="A10" s="1">
        <v>102</v>
      </c>
      <c r="B10" t="s">
        <v>3</v>
      </c>
    </row>
    <row r="11" spans="1:2" x14ac:dyDescent="0.25">
      <c r="A11" s="1">
        <v>103</v>
      </c>
      <c r="B11" t="s">
        <v>104</v>
      </c>
    </row>
    <row r="12" spans="1:2" x14ac:dyDescent="0.25">
      <c r="A12" s="1">
        <v>104</v>
      </c>
      <c r="B12" t="s">
        <v>4</v>
      </c>
    </row>
    <row r="13" spans="1:2" x14ac:dyDescent="0.25">
      <c r="A13" s="1">
        <v>105</v>
      </c>
      <c r="B13" t="s">
        <v>5</v>
      </c>
    </row>
    <row r="14" spans="1:2" x14ac:dyDescent="0.25">
      <c r="A14" s="1">
        <v>106</v>
      </c>
      <c r="B14" t="s">
        <v>6</v>
      </c>
    </row>
    <row r="15" spans="1:2" x14ac:dyDescent="0.25">
      <c r="A15" s="2" t="s">
        <v>10</v>
      </c>
    </row>
    <row r="16" spans="1:2" x14ac:dyDescent="0.25">
      <c r="A16" s="1">
        <v>140</v>
      </c>
      <c r="B16" t="s">
        <v>11</v>
      </c>
    </row>
    <row r="17" spans="1:2" x14ac:dyDescent="0.25">
      <c r="A17" s="1">
        <v>145</v>
      </c>
      <c r="B17" t="s">
        <v>165</v>
      </c>
    </row>
    <row r="18" spans="1:2" x14ac:dyDescent="0.25">
      <c r="A18" s="1">
        <v>146</v>
      </c>
      <c r="B18" t="s">
        <v>166</v>
      </c>
    </row>
    <row r="19" spans="1:2" x14ac:dyDescent="0.25">
      <c r="A19" s="1">
        <v>151</v>
      </c>
      <c r="B19" t="s">
        <v>105</v>
      </c>
    </row>
    <row r="20" spans="1:2" x14ac:dyDescent="0.25">
      <c r="A20" s="1">
        <v>152</v>
      </c>
      <c r="B20" t="s">
        <v>167</v>
      </c>
    </row>
    <row r="21" spans="1:2" x14ac:dyDescent="0.25">
      <c r="A21" s="1">
        <v>153</v>
      </c>
      <c r="B21" t="s">
        <v>33</v>
      </c>
    </row>
    <row r="22" spans="1:2" x14ac:dyDescent="0.25">
      <c r="A22" s="1">
        <v>154</v>
      </c>
      <c r="B22" t="s">
        <v>168</v>
      </c>
    </row>
    <row r="23" spans="1:2" x14ac:dyDescent="0.25">
      <c r="A23" s="2" t="s">
        <v>12</v>
      </c>
    </row>
    <row r="24" spans="1:2" x14ac:dyDescent="0.25">
      <c r="A24" s="2" t="s">
        <v>13</v>
      </c>
    </row>
    <row r="25" spans="1:2" ht="9" customHeight="1" x14ac:dyDescent="0.25">
      <c r="A25" s="2"/>
    </row>
    <row r="26" spans="1:2" x14ac:dyDescent="0.25">
      <c r="A26" s="1">
        <v>201</v>
      </c>
      <c r="B26" t="s">
        <v>14</v>
      </c>
    </row>
    <row r="27" spans="1:2" x14ac:dyDescent="0.25">
      <c r="A27" s="1">
        <v>202</v>
      </c>
      <c r="B27" t="s">
        <v>15</v>
      </c>
    </row>
    <row r="28" spans="1:2" x14ac:dyDescent="0.25">
      <c r="A28" s="1">
        <v>203</v>
      </c>
      <c r="B28" t="s">
        <v>16</v>
      </c>
    </row>
    <row r="29" spans="1:2" x14ac:dyDescent="0.25">
      <c r="A29" s="1">
        <v>204</v>
      </c>
      <c r="B29" t="s">
        <v>107</v>
      </c>
    </row>
    <row r="30" spans="1:2" x14ac:dyDescent="0.25">
      <c r="A30" s="1">
        <v>205</v>
      </c>
      <c r="B30" t="s">
        <v>106</v>
      </c>
    </row>
    <row r="31" spans="1:2" x14ac:dyDescent="0.25">
      <c r="A31" s="2" t="s">
        <v>17</v>
      </c>
    </row>
    <row r="32" spans="1:2" x14ac:dyDescent="0.25">
      <c r="A32" s="1">
        <v>250</v>
      </c>
      <c r="B32" t="s">
        <v>18</v>
      </c>
    </row>
    <row r="33" spans="1:2" x14ac:dyDescent="0.25">
      <c r="A33" s="1">
        <v>251</v>
      </c>
      <c r="B33" t="s">
        <v>108</v>
      </c>
    </row>
    <row r="34" spans="1:2" x14ac:dyDescent="0.25">
      <c r="A34" s="1">
        <v>252</v>
      </c>
      <c r="B34" t="s">
        <v>109</v>
      </c>
    </row>
    <row r="35" spans="1:2" x14ac:dyDescent="0.25">
      <c r="A35" s="2" t="s">
        <v>19</v>
      </c>
    </row>
    <row r="36" spans="1:2" x14ac:dyDescent="0.25">
      <c r="A36" s="1">
        <v>300</v>
      </c>
      <c r="B36" s="133" t="s">
        <v>110</v>
      </c>
    </row>
    <row r="37" spans="1:2" x14ac:dyDescent="0.25">
      <c r="A37" s="9">
        <v>301</v>
      </c>
      <c r="B37" s="133" t="s">
        <v>111</v>
      </c>
    </row>
    <row r="38" spans="1:2" x14ac:dyDescent="0.25">
      <c r="A38" s="9">
        <v>330</v>
      </c>
      <c r="B38" s="133" t="s">
        <v>112</v>
      </c>
    </row>
    <row r="39" spans="1:2" x14ac:dyDescent="0.25">
      <c r="A39" s="9">
        <v>340</v>
      </c>
      <c r="B39" t="s">
        <v>113</v>
      </c>
    </row>
    <row r="40" spans="1:2" x14ac:dyDescent="0.25">
      <c r="A40" s="2" t="s">
        <v>20</v>
      </c>
    </row>
    <row r="41" spans="1:2" x14ac:dyDescent="0.25">
      <c r="A41" s="2" t="s">
        <v>21</v>
      </c>
    </row>
    <row r="42" spans="1:2" x14ac:dyDescent="0.25">
      <c r="A42" s="1">
        <v>500</v>
      </c>
      <c r="B42" t="s">
        <v>22</v>
      </c>
    </row>
    <row r="43" spans="1:2" x14ac:dyDescent="0.25">
      <c r="A43" s="1">
        <v>510</v>
      </c>
      <c r="B43" t="s">
        <v>23</v>
      </c>
    </row>
    <row r="44" spans="1:2" x14ac:dyDescent="0.25">
      <c r="A44" s="1">
        <v>511</v>
      </c>
      <c r="B44" t="s">
        <v>24</v>
      </c>
    </row>
    <row r="45" spans="1:2" x14ac:dyDescent="0.25">
      <c r="A45" s="2" t="s">
        <v>25</v>
      </c>
    </row>
    <row r="46" spans="1:2" x14ac:dyDescent="0.25">
      <c r="A46" s="1">
        <v>600</v>
      </c>
      <c r="B46" t="s">
        <v>26</v>
      </c>
    </row>
    <row r="47" spans="1:2" x14ac:dyDescent="0.25">
      <c r="A47" s="2" t="s">
        <v>27</v>
      </c>
    </row>
    <row r="48" spans="1:2" x14ac:dyDescent="0.25">
      <c r="A48" s="9">
        <v>700</v>
      </c>
      <c r="B48" t="s">
        <v>114</v>
      </c>
    </row>
    <row r="49" spans="1:2" x14ac:dyDescent="0.25">
      <c r="A49" s="9">
        <v>701</v>
      </c>
      <c r="B49" t="s">
        <v>115</v>
      </c>
    </row>
    <row r="50" spans="1:2" x14ac:dyDescent="0.25">
      <c r="A50" s="9">
        <v>702</v>
      </c>
      <c r="B50" t="s">
        <v>116</v>
      </c>
    </row>
    <row r="51" spans="1:2" x14ac:dyDescent="0.25">
      <c r="A51" s="9">
        <v>703</v>
      </c>
      <c r="B51" t="s">
        <v>117</v>
      </c>
    </row>
    <row r="52" spans="1:2" x14ac:dyDescent="0.25">
      <c r="A52" s="9">
        <v>704</v>
      </c>
      <c r="B52" t="s">
        <v>119</v>
      </c>
    </row>
    <row r="53" spans="1:2" x14ac:dyDescent="0.25">
      <c r="A53" s="9">
        <v>705</v>
      </c>
      <c r="B53" t="s">
        <v>120</v>
      </c>
    </row>
    <row r="54" spans="1:2" x14ac:dyDescent="0.25">
      <c r="A54" s="9">
        <v>706</v>
      </c>
      <c r="B54" t="s">
        <v>121</v>
      </c>
    </row>
    <row r="55" spans="1:2" x14ac:dyDescent="0.25">
      <c r="A55" s="9">
        <v>707</v>
      </c>
      <c r="B55" t="s">
        <v>155</v>
      </c>
    </row>
    <row r="56" spans="1:2" x14ac:dyDescent="0.25">
      <c r="A56" s="9">
        <v>708</v>
      </c>
      <c r="B56" t="s">
        <v>29</v>
      </c>
    </row>
    <row r="57" spans="1:2" x14ac:dyDescent="0.25">
      <c r="A57" s="9">
        <v>709</v>
      </c>
      <c r="B57" t="s">
        <v>30</v>
      </c>
    </row>
    <row r="58" spans="1:2" x14ac:dyDescent="0.25">
      <c r="A58" s="9">
        <v>710</v>
      </c>
      <c r="B58" t="s">
        <v>28</v>
      </c>
    </row>
    <row r="59" spans="1:2" x14ac:dyDescent="0.25">
      <c r="A59" s="9">
        <v>711</v>
      </c>
      <c r="B59" t="s">
        <v>31</v>
      </c>
    </row>
    <row r="60" spans="1:2" x14ac:dyDescent="0.25">
      <c r="A60" s="9">
        <v>712</v>
      </c>
      <c r="B60" t="s">
        <v>118</v>
      </c>
    </row>
    <row r="61" spans="1:2" x14ac:dyDescent="0.25">
      <c r="A61" s="9">
        <v>713</v>
      </c>
      <c r="B61" t="s">
        <v>102</v>
      </c>
    </row>
    <row r="62" spans="1:2" x14ac:dyDescent="0.25">
      <c r="A62" s="2" t="s">
        <v>122</v>
      </c>
    </row>
    <row r="63" spans="1:2" x14ac:dyDescent="0.25">
      <c r="A63" s="9">
        <v>800</v>
      </c>
      <c r="B63" t="s">
        <v>123</v>
      </c>
    </row>
    <row r="64" spans="1:2" x14ac:dyDescent="0.25">
      <c r="A64" s="2" t="s">
        <v>34</v>
      </c>
    </row>
    <row r="65" spans="1:2" x14ac:dyDescent="0.25">
      <c r="A65" s="1">
        <v>900</v>
      </c>
      <c r="B65" t="s">
        <v>32</v>
      </c>
    </row>
    <row r="66" spans="1:2" x14ac:dyDescent="0.25">
      <c r="A66" s="2" t="s">
        <v>173</v>
      </c>
    </row>
    <row r="67" spans="1:2" x14ac:dyDescent="0.25">
      <c r="A67" s="1">
        <v>1000</v>
      </c>
      <c r="B67" t="s">
        <v>172</v>
      </c>
    </row>
  </sheetData>
  <sheetProtection password="D0DD" sheet="1" objects="1" scenarios="1"/>
  <pageMargins left="0.7" right="0.7" top="0.75" bottom="0.75" header="0.3" footer="0.3"/>
  <pageSetup scale="70" orientation="portrait"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B13"/>
  <sheetViews>
    <sheetView topLeftCell="B1" workbookViewId="0">
      <selection activeCell="D94" sqref="D94"/>
    </sheetView>
  </sheetViews>
  <sheetFormatPr defaultColWidth="8.85546875" defaultRowHeight="15" x14ac:dyDescent="0.25"/>
  <cols>
    <col min="1" max="1" width="2.42578125" customWidth="1"/>
    <col min="2" max="2" width="53.140625" customWidth="1"/>
  </cols>
  <sheetData>
    <row r="1" spans="1:2" x14ac:dyDescent="0.25">
      <c r="A1" s="5"/>
      <c r="B1" s="5" t="str">
        <f>'Chart of Accounts GL'!A1</f>
        <v>AC Speed Corporation</v>
      </c>
    </row>
    <row r="2" spans="1:2" x14ac:dyDescent="0.25">
      <c r="A2" s="5" t="s">
        <v>130</v>
      </c>
      <c r="B2" s="5"/>
    </row>
    <row r="4" spans="1:2" x14ac:dyDescent="0.25">
      <c r="A4" s="3"/>
      <c r="B4" s="3" t="s">
        <v>1</v>
      </c>
    </row>
    <row r="5" spans="1:2" x14ac:dyDescent="0.25">
      <c r="A5" s="1"/>
      <c r="B5" t="s">
        <v>124</v>
      </c>
    </row>
    <row r="6" spans="1:2" x14ac:dyDescent="0.25">
      <c r="A6" s="1"/>
      <c r="B6" t="s">
        <v>125</v>
      </c>
    </row>
    <row r="7" spans="1:2" x14ac:dyDescent="0.25">
      <c r="A7" s="1"/>
      <c r="B7" t="s">
        <v>126</v>
      </c>
    </row>
    <row r="8" spans="1:2" x14ac:dyDescent="0.25">
      <c r="A8" s="1"/>
      <c r="B8" t="s">
        <v>127</v>
      </c>
    </row>
    <row r="9" spans="1:2" x14ac:dyDescent="0.25">
      <c r="A9" s="1"/>
      <c r="B9" t="s">
        <v>128</v>
      </c>
    </row>
    <row r="10" spans="1:2" x14ac:dyDescent="0.25">
      <c r="A10" s="2"/>
      <c r="B10" t="s">
        <v>129</v>
      </c>
    </row>
    <row r="11" spans="1:2" x14ac:dyDescent="0.25">
      <c r="A11" s="1"/>
    </row>
    <row r="12" spans="1:2" x14ac:dyDescent="0.25">
      <c r="A12" s="1"/>
    </row>
    <row r="13" spans="1:2" x14ac:dyDescent="0.25">
      <c r="A13" s="1"/>
    </row>
  </sheetData>
  <sheetProtection password="D0DD" sheet="1" objects="1" scenarios="1"/>
  <pageMargins left="0.7" right="0.7" top="0.75" bottom="0.75" header="0.3" footer="0.3"/>
  <pageSetup orientation="portrait" r:id="rId1"/>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B14"/>
  <sheetViews>
    <sheetView workbookViewId="0">
      <selection activeCell="B12" sqref="B12"/>
    </sheetView>
  </sheetViews>
  <sheetFormatPr defaultColWidth="8.85546875" defaultRowHeight="15" x14ac:dyDescent="0.25"/>
  <cols>
    <col min="1" max="1" width="2.42578125" customWidth="1"/>
    <col min="2" max="2" width="53.140625" customWidth="1"/>
  </cols>
  <sheetData>
    <row r="1" spans="1:2" x14ac:dyDescent="0.25">
      <c r="A1" s="5" t="str">
        <f>'Chart of Accounts GL'!A1</f>
        <v>AC Speed Corporation</v>
      </c>
      <c r="B1" s="5"/>
    </row>
    <row r="2" spans="1:2" x14ac:dyDescent="0.25">
      <c r="A2" s="5" t="s">
        <v>67</v>
      </c>
      <c r="B2" s="5"/>
    </row>
    <row r="4" spans="1:2" x14ac:dyDescent="0.25">
      <c r="A4" s="3"/>
      <c r="B4" s="3" t="s">
        <v>1</v>
      </c>
    </row>
    <row r="5" spans="1:2" x14ac:dyDescent="0.25">
      <c r="A5" s="1"/>
    </row>
    <row r="6" spans="1:2" x14ac:dyDescent="0.25">
      <c r="A6" s="1"/>
      <c r="B6" t="s">
        <v>135</v>
      </c>
    </row>
    <row r="7" spans="1:2" x14ac:dyDescent="0.25">
      <c r="A7" s="1"/>
      <c r="B7" t="s">
        <v>133</v>
      </c>
    </row>
    <row r="8" spans="1:2" x14ac:dyDescent="0.25">
      <c r="A8" s="1"/>
      <c r="B8" t="s">
        <v>134</v>
      </c>
    </row>
    <row r="9" spans="1:2" x14ac:dyDescent="0.25">
      <c r="A9" s="1"/>
      <c r="B9" t="s">
        <v>170</v>
      </c>
    </row>
    <row r="10" spans="1:2" x14ac:dyDescent="0.25">
      <c r="A10" s="2"/>
      <c r="B10" t="s">
        <v>136</v>
      </c>
    </row>
    <row r="11" spans="1:2" x14ac:dyDescent="0.25">
      <c r="A11" s="1"/>
      <c r="B11" t="s">
        <v>131</v>
      </c>
    </row>
    <row r="12" spans="1:2" s="133" customFormat="1" x14ac:dyDescent="0.25">
      <c r="A12" s="1"/>
      <c r="B12" s="133" t="s">
        <v>169</v>
      </c>
    </row>
    <row r="13" spans="1:2" x14ac:dyDescent="0.25">
      <c r="A13" s="1"/>
      <c r="B13" t="s">
        <v>132</v>
      </c>
    </row>
    <row r="14" spans="1:2" x14ac:dyDescent="0.25">
      <c r="A14" s="1"/>
    </row>
  </sheetData>
  <sheetProtection password="D0DD" sheet="1" objects="1" scenarios="1"/>
  <pageMargins left="0.7" right="0.7" top="0.75" bottom="0.75" header="0.3" footer="0.3"/>
  <pageSetup orientation="portrait" r:id="rId1"/>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25"/>
  <sheetViews>
    <sheetView workbookViewId="0">
      <selection activeCell="A5" sqref="A5"/>
    </sheetView>
  </sheetViews>
  <sheetFormatPr defaultColWidth="8.85546875" defaultRowHeight="15" x14ac:dyDescent="0.25"/>
  <cols>
    <col min="1" max="1" width="11.85546875" style="1" customWidth="1"/>
    <col min="2" max="2" width="8.85546875" style="1"/>
    <col min="3" max="3" width="31" customWidth="1"/>
    <col min="4" max="4" width="5.85546875" customWidth="1"/>
    <col min="5" max="6" width="15.85546875" customWidth="1"/>
  </cols>
  <sheetData>
    <row r="1" spans="1:6" x14ac:dyDescent="0.25">
      <c r="A1" s="132" t="str">
        <f>'Chart of Accounts GL'!A1</f>
        <v>AC Speed Corporation</v>
      </c>
      <c r="C1" s="4"/>
      <c r="D1" s="4"/>
      <c r="E1" s="4"/>
      <c r="F1" s="4"/>
    </row>
    <row r="2" spans="1:6" x14ac:dyDescent="0.25">
      <c r="A2" s="75" t="s">
        <v>41</v>
      </c>
      <c r="C2" s="4"/>
      <c r="D2" s="4"/>
      <c r="E2" s="4"/>
      <c r="F2" s="4"/>
    </row>
    <row r="4" spans="1:6" s="1" customFormat="1" ht="30" x14ac:dyDescent="0.25">
      <c r="A4" s="6" t="s">
        <v>35</v>
      </c>
      <c r="B4" s="7" t="s">
        <v>36</v>
      </c>
      <c r="C4" s="6" t="s">
        <v>37</v>
      </c>
      <c r="D4" s="7" t="s">
        <v>38</v>
      </c>
      <c r="E4" s="7" t="s">
        <v>39</v>
      </c>
      <c r="F4" s="7" t="s">
        <v>40</v>
      </c>
    </row>
    <row r="5" spans="1:6" ht="30.75" customHeight="1" x14ac:dyDescent="0.25">
      <c r="A5" s="76"/>
      <c r="B5" s="6"/>
      <c r="C5" s="8"/>
      <c r="D5" s="8"/>
      <c r="E5" s="36"/>
      <c r="F5" s="38"/>
    </row>
    <row r="6" spans="1:6" ht="30.75" customHeight="1" x14ac:dyDescent="0.25">
      <c r="A6" s="76"/>
      <c r="B6" s="6"/>
      <c r="C6" s="8"/>
      <c r="D6" s="8"/>
      <c r="E6" s="36"/>
      <c r="F6" s="38"/>
    </row>
    <row r="7" spans="1:6" ht="30.75" customHeight="1" x14ac:dyDescent="0.25">
      <c r="A7" s="167"/>
      <c r="B7" s="164"/>
      <c r="C7" s="162"/>
      <c r="D7" s="162"/>
      <c r="E7" s="163"/>
      <c r="F7" s="219"/>
    </row>
    <row r="8" spans="1:6" ht="30.75" customHeight="1" x14ac:dyDescent="0.25">
      <c r="A8" s="76"/>
      <c r="B8" s="6"/>
      <c r="C8" s="8"/>
      <c r="D8" s="8"/>
      <c r="E8" s="221"/>
      <c r="F8" s="222"/>
    </row>
    <row r="9" spans="1:6" ht="30.75" customHeight="1" x14ac:dyDescent="0.25">
      <c r="A9" s="76"/>
      <c r="B9" s="168"/>
      <c r="C9" s="8"/>
      <c r="D9" s="191"/>
      <c r="E9" s="163"/>
      <c r="F9" s="163"/>
    </row>
    <row r="10" spans="1:6" s="133" customFormat="1" ht="30.75" customHeight="1" x14ac:dyDescent="0.25">
      <c r="A10" s="76"/>
      <c r="B10" s="168"/>
      <c r="C10" s="8"/>
      <c r="D10" s="8"/>
      <c r="E10" s="163"/>
      <c r="F10" s="187"/>
    </row>
    <row r="11" spans="1:6" ht="30.75" customHeight="1" x14ac:dyDescent="0.25">
      <c r="A11" s="76"/>
      <c r="B11" s="6"/>
      <c r="C11" s="8"/>
      <c r="D11" s="8"/>
      <c r="E11" s="218"/>
      <c r="F11" s="220"/>
    </row>
    <row r="12" spans="1:6" ht="30.75" customHeight="1" x14ac:dyDescent="0.25">
      <c r="A12" s="76"/>
      <c r="B12" s="6"/>
      <c r="C12" s="8"/>
      <c r="D12" s="8"/>
      <c r="E12" s="36"/>
      <c r="F12" s="8"/>
    </row>
    <row r="13" spans="1:6" ht="30.75" customHeight="1" x14ac:dyDescent="0.25">
      <c r="A13" s="6"/>
      <c r="B13" s="6"/>
      <c r="C13" s="8"/>
      <c r="D13" s="8"/>
      <c r="E13" s="36"/>
      <c r="F13" s="8"/>
    </row>
    <row r="14" spans="1:6" ht="30.75" customHeight="1" x14ac:dyDescent="0.25">
      <c r="A14" s="6"/>
      <c r="B14" s="6"/>
      <c r="C14" s="8"/>
      <c r="D14" s="8"/>
      <c r="E14" s="36"/>
      <c r="F14" s="36"/>
    </row>
    <row r="15" spans="1:6" ht="30.75" customHeight="1" x14ac:dyDescent="0.25">
      <c r="A15" s="6"/>
      <c r="B15" s="6"/>
      <c r="C15" s="8"/>
      <c r="D15" s="8"/>
      <c r="E15" s="36"/>
      <c r="F15" s="8"/>
    </row>
    <row r="16" spans="1:6" ht="30.75" customHeight="1" x14ac:dyDescent="0.25">
      <c r="A16" s="6"/>
      <c r="B16" s="6"/>
      <c r="C16" s="8"/>
      <c r="D16" s="8"/>
      <c r="E16" s="8"/>
      <c r="F16" s="8"/>
    </row>
    <row r="17" spans="1:6" ht="30.75" customHeight="1" x14ac:dyDescent="0.25">
      <c r="A17" s="6"/>
      <c r="B17" s="6"/>
      <c r="C17" s="8"/>
      <c r="D17" s="8"/>
      <c r="E17" s="8"/>
      <c r="F17" s="8"/>
    </row>
    <row r="18" spans="1:6" ht="30.75" customHeight="1" x14ac:dyDescent="0.25">
      <c r="A18" s="6"/>
      <c r="B18" s="6"/>
      <c r="C18" s="8"/>
      <c r="D18" s="8"/>
      <c r="E18" s="8"/>
      <c r="F18" s="8"/>
    </row>
    <row r="19" spans="1:6" ht="30.75" customHeight="1" x14ac:dyDescent="0.25">
      <c r="A19" s="6"/>
      <c r="B19" s="6"/>
      <c r="C19" s="8"/>
      <c r="D19" s="8"/>
      <c r="E19" s="8"/>
      <c r="F19" s="8"/>
    </row>
    <row r="20" spans="1:6" ht="30.75" customHeight="1" x14ac:dyDescent="0.25">
      <c r="A20" s="6"/>
      <c r="B20" s="6"/>
      <c r="C20" s="8"/>
      <c r="D20" s="8"/>
      <c r="E20" s="8"/>
      <c r="F20" s="8"/>
    </row>
    <row r="21" spans="1:6" ht="30.75" customHeight="1" x14ac:dyDescent="0.25">
      <c r="A21" s="6"/>
      <c r="B21" s="6"/>
      <c r="C21" s="8"/>
      <c r="D21" s="8"/>
      <c r="E21" s="8"/>
      <c r="F21" s="8"/>
    </row>
    <row r="22" spans="1:6" ht="30.75" customHeight="1" x14ac:dyDescent="0.25">
      <c r="A22" s="6"/>
      <c r="B22" s="6"/>
      <c r="C22" s="8"/>
      <c r="D22" s="8"/>
      <c r="E22" s="8"/>
      <c r="F22" s="8"/>
    </row>
    <row r="23" spans="1:6" ht="30.75" customHeight="1" x14ac:dyDescent="0.25">
      <c r="A23" s="6"/>
      <c r="B23" s="6"/>
      <c r="C23" s="8"/>
      <c r="D23" s="8"/>
      <c r="E23" s="8"/>
      <c r="F23" s="8"/>
    </row>
    <row r="24" spans="1:6" ht="30.75" customHeight="1" x14ac:dyDescent="0.25">
      <c r="A24" s="6"/>
      <c r="B24" s="6"/>
      <c r="C24" s="8"/>
      <c r="D24" s="8"/>
      <c r="E24" s="8"/>
      <c r="F24" s="8"/>
    </row>
    <row r="25" spans="1:6" ht="30.75" customHeight="1" x14ac:dyDescent="0.25">
      <c r="A25" s="6"/>
      <c r="B25" s="6"/>
      <c r="C25" s="8"/>
      <c r="D25" s="8"/>
      <c r="E25" s="8"/>
      <c r="F25" s="8"/>
    </row>
  </sheetData>
  <pageMargins left="0.7" right="0.7" top="0.75" bottom="0.75" header="0.3" footer="0.3"/>
  <pageSetup orientation="portrait" r:id="rId1"/>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H25"/>
  <sheetViews>
    <sheetView workbookViewId="0">
      <selection activeCell="E11" sqref="E11"/>
    </sheetView>
  </sheetViews>
  <sheetFormatPr defaultColWidth="8.85546875" defaultRowHeight="15" x14ac:dyDescent="0.25"/>
  <cols>
    <col min="2" max="3" width="23.42578125" customWidth="1"/>
    <col min="4" max="4" width="6.28515625" customWidth="1"/>
    <col min="5" max="6" width="12.42578125" bestFit="1" customWidth="1"/>
    <col min="7" max="8" width="10.85546875" customWidth="1"/>
  </cols>
  <sheetData>
    <row r="1" spans="1:8" x14ac:dyDescent="0.25">
      <c r="A1" s="5" t="str">
        <f>'Chart of Accounts GL'!A1</f>
        <v>AC Speed Corporation</v>
      </c>
      <c r="B1" s="4"/>
      <c r="C1" s="4"/>
      <c r="D1" s="4"/>
      <c r="E1" s="4"/>
      <c r="F1" s="4"/>
      <c r="G1" s="4"/>
      <c r="H1" s="4"/>
    </row>
    <row r="2" spans="1:8" x14ac:dyDescent="0.25">
      <c r="A2" s="5" t="s">
        <v>48</v>
      </c>
      <c r="B2" s="4"/>
      <c r="C2" s="4"/>
      <c r="D2" s="4"/>
      <c r="E2" s="4"/>
      <c r="F2" s="4"/>
      <c r="G2" s="4"/>
      <c r="H2" s="4"/>
    </row>
    <row r="4" spans="1:8" s="1" customFormat="1" ht="45" x14ac:dyDescent="0.25">
      <c r="A4" s="6" t="s">
        <v>35</v>
      </c>
      <c r="B4" s="7" t="s">
        <v>42</v>
      </c>
      <c r="C4" s="6" t="s">
        <v>47</v>
      </c>
      <c r="D4" s="7" t="s">
        <v>38</v>
      </c>
      <c r="E4" s="7" t="s">
        <v>43</v>
      </c>
      <c r="F4" s="7" t="s">
        <v>44</v>
      </c>
      <c r="G4" s="7" t="s">
        <v>45</v>
      </c>
      <c r="H4" s="7" t="s">
        <v>46</v>
      </c>
    </row>
    <row r="5" spans="1:8" ht="24.75" customHeight="1" x14ac:dyDescent="0.25">
      <c r="A5" s="35"/>
      <c r="B5" s="8"/>
      <c r="C5" s="8"/>
      <c r="D5" s="8"/>
      <c r="E5" s="136"/>
      <c r="F5" s="36"/>
      <c r="G5" s="36"/>
      <c r="H5" s="36"/>
    </row>
    <row r="6" spans="1:8" ht="24.75" customHeight="1" x14ac:dyDescent="0.25">
      <c r="A6" s="35"/>
      <c r="B6" s="8"/>
      <c r="C6" s="8"/>
      <c r="D6" s="8"/>
      <c r="E6" s="136"/>
      <c r="F6" s="36"/>
      <c r="G6" s="36"/>
      <c r="H6" s="36"/>
    </row>
    <row r="7" spans="1:8" ht="24.75" customHeight="1" x14ac:dyDescent="0.25">
      <c r="A7" s="35"/>
      <c r="B7" s="8"/>
      <c r="C7" s="8"/>
      <c r="D7" s="8"/>
      <c r="E7" s="136"/>
      <c r="F7" s="36"/>
      <c r="G7" s="36"/>
      <c r="H7" s="36"/>
    </row>
    <row r="8" spans="1:8" ht="24.75" customHeight="1" x14ac:dyDescent="0.25">
      <c r="A8" s="35"/>
      <c r="B8" s="8"/>
      <c r="C8" s="8"/>
      <c r="D8" s="8"/>
      <c r="E8" s="136"/>
      <c r="F8" s="36"/>
      <c r="G8" s="140"/>
      <c r="H8" s="140"/>
    </row>
    <row r="9" spans="1:8" ht="24.75" customHeight="1" x14ac:dyDescent="0.25">
      <c r="A9" s="35"/>
      <c r="B9" s="8"/>
      <c r="C9" s="8"/>
      <c r="D9" s="112"/>
      <c r="E9" s="165"/>
      <c r="F9" s="165"/>
      <c r="G9" s="163"/>
      <c r="H9" s="163"/>
    </row>
    <row r="10" spans="1:8" ht="24.75" customHeight="1" x14ac:dyDescent="0.25">
      <c r="A10" s="35"/>
      <c r="B10" s="8"/>
      <c r="C10" s="8"/>
      <c r="D10" s="8"/>
      <c r="E10" s="217"/>
      <c r="F10" s="218"/>
      <c r="G10" s="218"/>
      <c r="H10" s="218"/>
    </row>
    <row r="11" spans="1:8" ht="24.75" customHeight="1" x14ac:dyDescent="0.25">
      <c r="A11" s="35"/>
      <c r="B11" s="8"/>
      <c r="C11" s="8"/>
      <c r="D11" s="8"/>
      <c r="E11" s="36"/>
      <c r="F11" s="36"/>
      <c r="G11" s="36"/>
      <c r="H11" s="36"/>
    </row>
    <row r="12" spans="1:8" ht="24.75" customHeight="1" x14ac:dyDescent="0.25">
      <c r="A12" s="35"/>
      <c r="B12" s="8"/>
      <c r="C12" s="8"/>
      <c r="D12" s="8"/>
      <c r="E12" s="36"/>
      <c r="F12" s="36"/>
      <c r="G12" s="36"/>
      <c r="H12" s="36"/>
    </row>
    <row r="13" spans="1:8" ht="24.75" customHeight="1" x14ac:dyDescent="0.25">
      <c r="A13" s="8"/>
      <c r="B13" s="8"/>
      <c r="C13" s="8"/>
      <c r="D13" s="8"/>
      <c r="E13" s="36"/>
      <c r="F13" s="36"/>
      <c r="G13" s="36"/>
      <c r="H13" s="36"/>
    </row>
    <row r="14" spans="1:8" ht="24.75" customHeight="1" x14ac:dyDescent="0.25">
      <c r="A14" s="8"/>
      <c r="B14" s="8"/>
      <c r="C14" s="8"/>
      <c r="D14" s="8"/>
      <c r="E14" s="36"/>
      <c r="F14" s="36"/>
      <c r="G14" s="36"/>
      <c r="H14" s="36"/>
    </row>
    <row r="15" spans="1:8" ht="24.75" customHeight="1" x14ac:dyDescent="0.25">
      <c r="A15" s="8"/>
      <c r="B15" s="8"/>
      <c r="C15" s="8"/>
      <c r="D15" s="8"/>
      <c r="E15" s="8"/>
      <c r="F15" s="8"/>
      <c r="G15" s="8"/>
      <c r="H15" s="8"/>
    </row>
    <row r="16" spans="1:8" ht="24.75" customHeight="1" x14ac:dyDescent="0.25">
      <c r="A16" s="8"/>
      <c r="B16" s="8"/>
      <c r="C16" s="8"/>
      <c r="D16" s="8"/>
      <c r="E16" s="8"/>
      <c r="F16" s="8"/>
      <c r="G16" s="8"/>
      <c r="H16" s="8"/>
    </row>
    <row r="17" spans="1:8" ht="24.75" customHeight="1" x14ac:dyDescent="0.25">
      <c r="A17" s="8"/>
      <c r="B17" s="8"/>
      <c r="C17" s="8"/>
      <c r="D17" s="8"/>
      <c r="E17" s="8"/>
      <c r="F17" s="8"/>
      <c r="G17" s="8"/>
      <c r="H17" s="8"/>
    </row>
    <row r="18" spans="1:8" ht="24.75" customHeight="1" x14ac:dyDescent="0.25">
      <c r="A18" s="8"/>
      <c r="B18" s="8"/>
      <c r="C18" s="8"/>
      <c r="D18" s="8"/>
      <c r="E18" s="8"/>
      <c r="F18" s="8"/>
      <c r="G18" s="8"/>
      <c r="H18" s="8"/>
    </row>
    <row r="19" spans="1:8" ht="24.75" customHeight="1" x14ac:dyDescent="0.25">
      <c r="A19" s="8"/>
      <c r="B19" s="8"/>
      <c r="C19" s="8"/>
      <c r="D19" s="8"/>
      <c r="E19" s="8"/>
      <c r="F19" s="8"/>
      <c r="G19" s="8"/>
      <c r="H19" s="8"/>
    </row>
    <row r="20" spans="1:8" ht="24.75" customHeight="1" x14ac:dyDescent="0.25">
      <c r="A20" s="8"/>
      <c r="B20" s="8"/>
      <c r="C20" s="8"/>
      <c r="D20" s="8"/>
      <c r="E20" s="8"/>
      <c r="F20" s="8"/>
      <c r="G20" s="8"/>
      <c r="H20" s="8"/>
    </row>
    <row r="21" spans="1:8" ht="24.75" customHeight="1" x14ac:dyDescent="0.25">
      <c r="A21" s="8"/>
      <c r="B21" s="8"/>
      <c r="C21" s="8"/>
      <c r="D21" s="8"/>
      <c r="E21" s="8"/>
      <c r="F21" s="8"/>
      <c r="G21" s="8"/>
      <c r="H21" s="8"/>
    </row>
    <row r="22" spans="1:8" ht="24.75" customHeight="1" x14ac:dyDescent="0.25">
      <c r="A22" s="8"/>
      <c r="B22" s="8"/>
      <c r="C22" s="8"/>
      <c r="D22" s="8"/>
      <c r="E22" s="8"/>
      <c r="F22" s="8"/>
      <c r="G22" s="8"/>
      <c r="H22" s="8"/>
    </row>
    <row r="23" spans="1:8" ht="24.75" customHeight="1" x14ac:dyDescent="0.25">
      <c r="A23" s="8"/>
      <c r="B23" s="8"/>
      <c r="C23" s="8"/>
      <c r="D23" s="8"/>
      <c r="E23" s="8"/>
      <c r="F23" s="8"/>
      <c r="G23" s="8"/>
      <c r="H23" s="8"/>
    </row>
    <row r="24" spans="1:8" ht="24.75" customHeight="1" x14ac:dyDescent="0.25">
      <c r="A24" s="8"/>
      <c r="B24" s="8"/>
      <c r="C24" s="8"/>
      <c r="D24" s="8"/>
      <c r="E24" s="8"/>
      <c r="F24" s="8"/>
      <c r="G24" s="8"/>
      <c r="H24" s="8"/>
    </row>
    <row r="25" spans="1:8" ht="24.75" customHeight="1" x14ac:dyDescent="0.25">
      <c r="A25" s="8"/>
      <c r="B25" s="8"/>
      <c r="C25" s="8"/>
      <c r="D25" s="8"/>
      <c r="E25" s="8"/>
      <c r="F25" s="8"/>
      <c r="G25" s="8"/>
      <c r="H25" s="8"/>
    </row>
  </sheetData>
  <pageMargins left="0.45" right="0.45" top="0.75" bottom="0.75" header="0.3" footer="0.3"/>
  <pageSetup scale="89" orientation="portrait" r:id="rId1"/>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Q26"/>
  <sheetViews>
    <sheetView workbookViewId="0">
      <selection activeCell="F20" sqref="F20"/>
    </sheetView>
  </sheetViews>
  <sheetFormatPr defaultColWidth="8.85546875" defaultRowHeight="15" x14ac:dyDescent="0.25"/>
  <cols>
    <col min="1" max="1" width="7.85546875" customWidth="1"/>
    <col min="2" max="2" width="22" customWidth="1"/>
    <col min="3" max="3" width="7" customWidth="1"/>
    <col min="4" max="8" width="14.140625" customWidth="1"/>
    <col min="9" max="9" width="15.42578125" customWidth="1"/>
  </cols>
  <sheetData>
    <row r="1" spans="1:17" x14ac:dyDescent="0.25">
      <c r="A1" s="5" t="str">
        <f>'Chart of Accounts GL'!A1</f>
        <v>AC Speed Corporation</v>
      </c>
      <c r="B1" s="4"/>
      <c r="C1" s="4"/>
      <c r="D1" s="4"/>
      <c r="E1" s="4"/>
      <c r="F1" s="4"/>
      <c r="G1" s="4"/>
      <c r="H1" s="4"/>
      <c r="I1" s="4"/>
    </row>
    <row r="2" spans="1:17" x14ac:dyDescent="0.25">
      <c r="A2" s="5" t="s">
        <v>137</v>
      </c>
      <c r="B2" s="4"/>
      <c r="C2" s="4"/>
      <c r="D2" s="4"/>
      <c r="E2" s="4"/>
      <c r="F2" s="4"/>
      <c r="G2" s="4"/>
      <c r="H2" s="4"/>
      <c r="I2" s="4"/>
    </row>
    <row r="4" spans="1:17" s="1" customFormat="1" ht="45" x14ac:dyDescent="0.25">
      <c r="A4" s="6" t="s">
        <v>35</v>
      </c>
      <c r="B4" s="7" t="s">
        <v>54</v>
      </c>
      <c r="C4" s="7" t="s">
        <v>38</v>
      </c>
      <c r="D4" s="6" t="s">
        <v>50</v>
      </c>
      <c r="E4" s="6" t="s">
        <v>49</v>
      </c>
      <c r="F4" s="6" t="s">
        <v>153</v>
      </c>
      <c r="G4" s="7" t="s">
        <v>51</v>
      </c>
      <c r="H4" s="6" t="s">
        <v>52</v>
      </c>
      <c r="I4" s="7" t="s">
        <v>53</v>
      </c>
    </row>
    <row r="5" spans="1:17" ht="24" customHeight="1" x14ac:dyDescent="0.25">
      <c r="A5" s="35"/>
      <c r="B5" s="8"/>
      <c r="C5" s="8"/>
      <c r="D5" s="36"/>
      <c r="E5" s="36"/>
      <c r="F5" s="36"/>
      <c r="G5" s="36"/>
      <c r="H5" s="36"/>
      <c r="I5" s="36"/>
    </row>
    <row r="6" spans="1:17" ht="24" customHeight="1" x14ac:dyDescent="0.25">
      <c r="A6" s="35"/>
      <c r="B6" s="8"/>
      <c r="C6" s="8"/>
      <c r="D6" s="36"/>
      <c r="E6" s="36"/>
      <c r="F6" s="36"/>
      <c r="G6" s="36"/>
      <c r="H6" s="328"/>
      <c r="I6" s="36"/>
    </row>
    <row r="7" spans="1:17" ht="24" customHeight="1" x14ac:dyDescent="0.25">
      <c r="A7" s="35"/>
      <c r="B7" s="8"/>
      <c r="C7" s="8"/>
      <c r="D7" s="36"/>
      <c r="E7" s="36"/>
      <c r="F7" s="36"/>
      <c r="G7" s="36"/>
      <c r="H7" s="36"/>
      <c r="I7" s="36"/>
    </row>
    <row r="8" spans="1:17" ht="24" customHeight="1" x14ac:dyDescent="0.25">
      <c r="A8" s="35"/>
      <c r="B8" s="8"/>
      <c r="C8" s="8"/>
      <c r="D8" s="36"/>
      <c r="E8" s="36"/>
      <c r="F8" s="36"/>
      <c r="G8" s="36"/>
      <c r="H8" s="36"/>
      <c r="I8" s="36"/>
    </row>
    <row r="9" spans="1:17" ht="24" customHeight="1" x14ac:dyDescent="0.25">
      <c r="A9" s="35"/>
      <c r="B9" s="8"/>
      <c r="C9" s="8"/>
      <c r="D9" s="36"/>
      <c r="E9" s="36"/>
      <c r="F9" s="36"/>
      <c r="G9" s="36"/>
      <c r="H9" s="36"/>
      <c r="I9" s="36"/>
    </row>
    <row r="10" spans="1:17" ht="24" customHeight="1" x14ac:dyDescent="0.25">
      <c r="A10" s="35"/>
      <c r="B10" s="8"/>
      <c r="C10" s="8"/>
      <c r="D10" s="36"/>
      <c r="E10" s="36"/>
      <c r="F10" s="36"/>
      <c r="G10" s="36"/>
      <c r="H10" s="36"/>
      <c r="I10" s="36"/>
    </row>
    <row r="11" spans="1:17" ht="24" customHeight="1" x14ac:dyDescent="0.25">
      <c r="A11" s="35"/>
      <c r="B11" s="8"/>
      <c r="C11" s="8"/>
      <c r="D11" s="36"/>
      <c r="E11" s="328"/>
      <c r="F11" s="36"/>
      <c r="G11" s="36"/>
      <c r="H11" s="328"/>
      <c r="I11" s="36"/>
    </row>
    <row r="12" spans="1:17" ht="24" customHeight="1" x14ac:dyDescent="0.25">
      <c r="A12" s="35"/>
      <c r="B12" s="8"/>
      <c r="C12" s="8"/>
      <c r="D12" s="36"/>
      <c r="E12" s="36"/>
      <c r="F12" s="36"/>
      <c r="G12" s="36"/>
      <c r="H12" s="36"/>
      <c r="I12" s="36"/>
      <c r="J12" s="80"/>
      <c r="K12" s="80"/>
      <c r="L12" s="80"/>
      <c r="M12" s="80"/>
      <c r="N12" s="80"/>
      <c r="O12" s="80"/>
    </row>
    <row r="13" spans="1:17" ht="24" customHeight="1" x14ac:dyDescent="0.25">
      <c r="A13" s="35"/>
      <c r="B13" s="8"/>
      <c r="C13" s="8"/>
      <c r="D13" s="36"/>
      <c r="E13" s="36"/>
      <c r="F13" s="36"/>
      <c r="G13" s="36"/>
      <c r="H13" s="36"/>
      <c r="I13" s="36"/>
      <c r="J13" s="80"/>
      <c r="K13" s="80"/>
      <c r="L13" s="80"/>
      <c r="M13" s="80"/>
      <c r="N13" s="80"/>
      <c r="O13" s="80"/>
      <c r="P13" s="80"/>
      <c r="Q13" s="80"/>
    </row>
    <row r="14" spans="1:17" ht="24" customHeight="1" x14ac:dyDescent="0.25">
      <c r="A14" s="8"/>
      <c r="B14" s="8"/>
      <c r="C14" s="8"/>
      <c r="D14" s="36"/>
      <c r="E14" s="36"/>
      <c r="F14" s="36"/>
      <c r="G14" s="36"/>
      <c r="H14" s="36"/>
      <c r="I14" s="36"/>
      <c r="J14" s="80"/>
      <c r="K14" s="80"/>
      <c r="L14" s="80"/>
      <c r="M14" s="80"/>
      <c r="N14" s="80"/>
      <c r="O14" s="80"/>
      <c r="P14" s="80"/>
      <c r="Q14" s="80"/>
    </row>
    <row r="15" spans="1:17" ht="24" customHeight="1" x14ac:dyDescent="0.25">
      <c r="A15" s="8"/>
      <c r="B15" s="8"/>
      <c r="C15" s="8"/>
      <c r="D15" s="8"/>
      <c r="E15" s="8"/>
      <c r="F15" s="8"/>
      <c r="G15" s="8"/>
      <c r="H15" s="8"/>
      <c r="I15" s="8"/>
    </row>
    <row r="16" spans="1:17" ht="24" customHeight="1" x14ac:dyDescent="0.25">
      <c r="A16" s="8"/>
      <c r="B16" s="8"/>
      <c r="C16" s="8"/>
      <c r="D16" s="8"/>
      <c r="E16" s="8"/>
      <c r="F16" s="8"/>
      <c r="G16" s="8"/>
      <c r="H16" s="8"/>
      <c r="I16" s="8"/>
    </row>
    <row r="17" spans="1:9" ht="24" customHeight="1" x14ac:dyDescent="0.25">
      <c r="A17" s="8"/>
      <c r="B17" s="8"/>
      <c r="C17" s="8"/>
      <c r="D17" s="8"/>
      <c r="E17" s="8"/>
      <c r="F17" s="8"/>
      <c r="G17" s="8"/>
      <c r="H17" s="8"/>
      <c r="I17" s="8"/>
    </row>
    <row r="18" spans="1:9" ht="24" customHeight="1" x14ac:dyDescent="0.25">
      <c r="A18" s="8"/>
      <c r="B18" s="8"/>
      <c r="C18" s="8"/>
      <c r="D18" s="8"/>
      <c r="E18" s="8"/>
      <c r="F18" s="8"/>
      <c r="G18" s="8"/>
      <c r="H18" s="8"/>
      <c r="I18" s="8"/>
    </row>
    <row r="19" spans="1:9" ht="24" customHeight="1" x14ac:dyDescent="0.25">
      <c r="A19" s="8"/>
      <c r="B19" s="8"/>
      <c r="C19" s="8"/>
      <c r="D19" s="8"/>
      <c r="E19" s="8"/>
      <c r="F19" s="8"/>
      <c r="G19" s="8"/>
      <c r="H19" s="8"/>
      <c r="I19" s="8"/>
    </row>
    <row r="20" spans="1:9" ht="24" customHeight="1" x14ac:dyDescent="0.25">
      <c r="A20" s="8"/>
      <c r="B20" s="8"/>
      <c r="C20" s="8"/>
      <c r="D20" s="8"/>
      <c r="E20" s="8"/>
      <c r="F20" s="8"/>
      <c r="G20" s="8"/>
      <c r="H20" s="8"/>
      <c r="I20" s="8"/>
    </row>
    <row r="21" spans="1:9" ht="24" customHeight="1" x14ac:dyDescent="0.25">
      <c r="A21" s="8"/>
      <c r="B21" s="8"/>
      <c r="C21" s="8"/>
      <c r="D21" s="8"/>
      <c r="E21" s="8"/>
      <c r="F21" s="8"/>
      <c r="G21" s="8"/>
      <c r="H21" s="8"/>
      <c r="I21" s="8"/>
    </row>
    <row r="22" spans="1:9" ht="24" customHeight="1" x14ac:dyDescent="0.25">
      <c r="A22" s="8"/>
      <c r="B22" s="8"/>
      <c r="C22" s="8"/>
      <c r="D22" s="8"/>
      <c r="E22" s="8"/>
      <c r="F22" s="8"/>
      <c r="G22" s="8"/>
      <c r="H22" s="8"/>
      <c r="I22" s="8"/>
    </row>
    <row r="23" spans="1:9" ht="24" customHeight="1" x14ac:dyDescent="0.25">
      <c r="A23" s="8"/>
      <c r="B23" s="8"/>
      <c r="C23" s="8"/>
      <c r="D23" s="8"/>
      <c r="E23" s="8"/>
      <c r="F23" s="8"/>
      <c r="G23" s="8"/>
      <c r="H23" s="8"/>
      <c r="I23" s="8"/>
    </row>
    <row r="24" spans="1:9" ht="24" customHeight="1" x14ac:dyDescent="0.25">
      <c r="A24" s="8"/>
      <c r="B24" s="8"/>
      <c r="C24" s="8"/>
      <c r="D24" s="8"/>
      <c r="E24" s="8"/>
      <c r="F24" s="8"/>
      <c r="G24" s="8"/>
      <c r="H24" s="8"/>
      <c r="I24" s="8"/>
    </row>
    <row r="25" spans="1:9" ht="24" customHeight="1" x14ac:dyDescent="0.25">
      <c r="A25" s="8"/>
      <c r="B25" s="8"/>
      <c r="C25" s="8"/>
      <c r="D25" s="8"/>
      <c r="E25" s="8"/>
      <c r="F25" s="8"/>
      <c r="G25" s="8"/>
      <c r="H25" s="8"/>
      <c r="I25" s="8"/>
    </row>
    <row r="26" spans="1:9" ht="24" customHeight="1" x14ac:dyDescent="0.25">
      <c r="A26" s="8"/>
      <c r="B26" s="8"/>
      <c r="C26" s="8"/>
      <c r="D26" s="8"/>
      <c r="E26" s="8"/>
      <c r="F26" s="8"/>
      <c r="G26" s="8"/>
      <c r="H26" s="8"/>
      <c r="I26" s="8"/>
    </row>
  </sheetData>
  <pageMargins left="0.45" right="0.45" top="0.75" bottom="0.75" header="0.3" footer="0.3"/>
  <pageSetup scale="78" orientation="portrait" r:id="rId1"/>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I27"/>
  <sheetViews>
    <sheetView topLeftCell="A4" workbookViewId="0">
      <selection activeCell="H23" sqref="H23"/>
    </sheetView>
  </sheetViews>
  <sheetFormatPr defaultColWidth="8.85546875" defaultRowHeight="15" x14ac:dyDescent="0.25"/>
  <cols>
    <col min="1" max="1" width="8.28515625" customWidth="1"/>
    <col min="3" max="3" width="18" customWidth="1"/>
    <col min="4" max="4" width="21.85546875" bestFit="1" customWidth="1"/>
    <col min="5" max="5" width="7" customWidth="1"/>
    <col min="6" max="9" width="13.42578125" customWidth="1"/>
  </cols>
  <sheetData>
    <row r="1" spans="1:9" x14ac:dyDescent="0.25">
      <c r="A1" s="5" t="str">
        <f>'Chart of Accounts GL'!A1</f>
        <v>AC Speed Corporation</v>
      </c>
      <c r="B1" s="4"/>
      <c r="C1" s="4"/>
      <c r="D1" s="4"/>
      <c r="E1" s="4"/>
      <c r="F1" s="4"/>
      <c r="G1" s="4"/>
      <c r="H1" s="4"/>
      <c r="I1" s="4"/>
    </row>
    <row r="2" spans="1:9" x14ac:dyDescent="0.25">
      <c r="A2" s="5" t="s">
        <v>61</v>
      </c>
      <c r="B2" s="4"/>
      <c r="C2" s="4"/>
      <c r="D2" s="4"/>
      <c r="E2" s="4"/>
      <c r="F2" s="4"/>
      <c r="G2" s="4"/>
      <c r="H2" s="4"/>
      <c r="I2" s="4"/>
    </row>
    <row r="4" spans="1:9" s="1" customFormat="1" ht="30" x14ac:dyDescent="0.25">
      <c r="A4" s="6" t="s">
        <v>35</v>
      </c>
      <c r="B4" s="6" t="s">
        <v>55</v>
      </c>
      <c r="C4" s="7" t="s">
        <v>59</v>
      </c>
      <c r="D4" s="7" t="s">
        <v>60</v>
      </c>
      <c r="E4" s="7" t="s">
        <v>38</v>
      </c>
      <c r="F4" s="6" t="s">
        <v>56</v>
      </c>
      <c r="G4" s="6" t="s">
        <v>57</v>
      </c>
      <c r="H4" s="6" t="s">
        <v>46</v>
      </c>
      <c r="I4" s="6" t="s">
        <v>58</v>
      </c>
    </row>
    <row r="5" spans="1:9" ht="22.5" customHeight="1" x14ac:dyDescent="0.25">
      <c r="A5" s="35"/>
      <c r="B5" s="6"/>
      <c r="C5" s="8"/>
      <c r="D5" s="8"/>
      <c r="E5" s="8"/>
      <c r="F5" s="36"/>
      <c r="G5" s="36"/>
      <c r="H5" s="36"/>
      <c r="I5" s="136"/>
    </row>
    <row r="6" spans="1:9" ht="22.5" customHeight="1" x14ac:dyDescent="0.25">
      <c r="A6" s="35"/>
      <c r="B6" s="6"/>
      <c r="C6" s="8"/>
      <c r="D6" s="8"/>
      <c r="E6" s="8"/>
      <c r="F6" s="36"/>
      <c r="G6" s="36"/>
      <c r="H6" s="36"/>
      <c r="I6" s="136"/>
    </row>
    <row r="7" spans="1:9" ht="22.5" customHeight="1" x14ac:dyDescent="0.25">
      <c r="A7" s="35"/>
      <c r="B7" s="6"/>
      <c r="C7" s="8"/>
      <c r="D7" s="8"/>
      <c r="E7" s="8"/>
      <c r="F7" s="36"/>
      <c r="G7" s="36"/>
      <c r="H7" s="36"/>
      <c r="I7" s="136"/>
    </row>
    <row r="8" spans="1:9" ht="22.5" customHeight="1" x14ac:dyDescent="0.25">
      <c r="A8" s="35"/>
      <c r="B8" s="6"/>
      <c r="C8" s="8"/>
      <c r="D8" s="8"/>
      <c r="E8" s="8"/>
      <c r="F8" s="328"/>
      <c r="G8" s="328"/>
      <c r="H8" s="36"/>
      <c r="I8" s="136"/>
    </row>
    <row r="9" spans="1:9" ht="22.5" customHeight="1" x14ac:dyDescent="0.25">
      <c r="A9" s="35"/>
      <c r="B9" s="6"/>
      <c r="C9" s="8"/>
      <c r="D9" s="8"/>
      <c r="E9" s="8"/>
      <c r="F9" s="36"/>
      <c r="G9" s="36"/>
      <c r="H9" s="36"/>
      <c r="I9" s="136"/>
    </row>
    <row r="10" spans="1:9" ht="22.5" customHeight="1" x14ac:dyDescent="0.25">
      <c r="A10" s="35"/>
      <c r="B10" s="6"/>
      <c r="C10" s="8"/>
      <c r="D10" s="8"/>
      <c r="E10" s="8"/>
      <c r="F10" s="36"/>
      <c r="G10" s="36"/>
      <c r="H10" s="36"/>
      <c r="I10" s="136"/>
    </row>
    <row r="11" spans="1:9" ht="22.5" customHeight="1" x14ac:dyDescent="0.25">
      <c r="A11" s="35"/>
      <c r="B11" s="6"/>
      <c r="C11" s="8"/>
      <c r="D11" s="8"/>
      <c r="E11" s="8"/>
      <c r="F11" s="36"/>
      <c r="G11" s="36"/>
      <c r="H11" s="36"/>
      <c r="I11" s="136"/>
    </row>
    <row r="12" spans="1:9" ht="22.5" customHeight="1" x14ac:dyDescent="0.25">
      <c r="A12" s="35"/>
      <c r="B12" s="6"/>
      <c r="C12" s="8"/>
      <c r="D12" s="8"/>
      <c r="E12" s="8"/>
      <c r="F12" s="36"/>
      <c r="G12" s="36"/>
      <c r="H12" s="36"/>
      <c r="I12" s="136"/>
    </row>
    <row r="13" spans="1:9" ht="22.5" customHeight="1" x14ac:dyDescent="0.25">
      <c r="A13" s="35"/>
      <c r="B13" s="6"/>
      <c r="C13" s="8"/>
      <c r="D13" s="8"/>
      <c r="E13" s="8"/>
      <c r="F13" s="36"/>
      <c r="G13" s="36"/>
      <c r="H13" s="36"/>
      <c r="I13" s="136"/>
    </row>
    <row r="14" spans="1:9" ht="22.5" customHeight="1" x14ac:dyDescent="0.25">
      <c r="A14" s="35"/>
      <c r="B14" s="6"/>
      <c r="C14" s="8"/>
      <c r="D14" s="8"/>
      <c r="E14" s="8"/>
      <c r="F14" s="36"/>
      <c r="G14" s="36"/>
      <c r="H14" s="36"/>
      <c r="I14" s="36"/>
    </row>
    <row r="15" spans="1:9" ht="22.5" customHeight="1" x14ac:dyDescent="0.25">
      <c r="A15" s="35"/>
      <c r="B15" s="6"/>
      <c r="C15" s="8"/>
      <c r="D15" s="8"/>
      <c r="E15" s="8"/>
      <c r="F15" s="36"/>
      <c r="G15" s="36"/>
      <c r="H15" s="36"/>
      <c r="I15" s="136"/>
    </row>
    <row r="16" spans="1:9" s="133" customFormat="1" ht="22.5" customHeight="1" x14ac:dyDescent="0.25">
      <c r="A16" s="161"/>
      <c r="B16" s="164"/>
      <c r="C16" s="8"/>
      <c r="D16" s="162"/>
      <c r="E16" s="162"/>
      <c r="F16" s="165"/>
      <c r="G16" s="165"/>
      <c r="H16" s="165"/>
      <c r="I16" s="165"/>
    </row>
    <row r="17" spans="1:9" ht="22.5" customHeight="1" x14ac:dyDescent="0.25">
      <c r="A17" s="35"/>
      <c r="B17" s="6"/>
      <c r="C17" s="329"/>
      <c r="D17" s="8"/>
      <c r="E17" s="8"/>
      <c r="F17" s="36"/>
      <c r="G17" s="36"/>
      <c r="H17" s="36"/>
      <c r="I17" s="136"/>
    </row>
    <row r="18" spans="1:9" ht="22.5" customHeight="1" x14ac:dyDescent="0.25">
      <c r="A18" s="35"/>
      <c r="B18" s="6"/>
      <c r="C18" s="8"/>
      <c r="D18" s="8"/>
      <c r="E18" s="8"/>
      <c r="F18" s="36"/>
      <c r="G18" s="36"/>
      <c r="H18" s="36"/>
      <c r="I18" s="36"/>
    </row>
    <row r="19" spans="1:9" ht="22.5" customHeight="1" x14ac:dyDescent="0.25">
      <c r="A19" s="8"/>
      <c r="B19" s="6"/>
      <c r="C19" s="8"/>
      <c r="D19" s="8"/>
      <c r="E19" s="8"/>
      <c r="F19" s="36"/>
      <c r="G19" s="36"/>
      <c r="H19" s="36"/>
      <c r="I19" s="36"/>
    </row>
    <row r="20" spans="1:9" ht="22.5" customHeight="1" x14ac:dyDescent="0.25">
      <c r="A20" s="35"/>
      <c r="B20" s="6"/>
      <c r="C20" s="8"/>
      <c r="D20" s="8"/>
      <c r="E20" s="8"/>
      <c r="F20" s="36"/>
      <c r="G20" s="36"/>
      <c r="H20" s="36"/>
      <c r="I20" s="136"/>
    </row>
    <row r="21" spans="1:9" ht="22.5" customHeight="1" x14ac:dyDescent="0.25">
      <c r="A21" s="35"/>
      <c r="B21" s="6"/>
      <c r="C21" s="8"/>
      <c r="D21" s="8"/>
      <c r="E21" s="8"/>
      <c r="F21" s="36"/>
      <c r="G21" s="36"/>
      <c r="H21" s="36"/>
      <c r="I21" s="36"/>
    </row>
    <row r="22" spans="1:9" ht="22.5" customHeight="1" x14ac:dyDescent="0.25">
      <c r="A22" s="8"/>
      <c r="B22" s="6"/>
      <c r="C22" s="8"/>
      <c r="D22" s="8"/>
      <c r="E22" s="8"/>
      <c r="F22" s="36"/>
      <c r="G22" s="36"/>
      <c r="H22" s="36"/>
      <c r="I22" s="36"/>
    </row>
    <row r="23" spans="1:9" ht="22.5" customHeight="1" x14ac:dyDescent="0.25">
      <c r="A23" s="111"/>
      <c r="B23" s="6"/>
      <c r="C23" s="8"/>
      <c r="D23" s="8"/>
      <c r="E23" s="8"/>
      <c r="F23" s="36"/>
      <c r="G23" s="36"/>
      <c r="H23" s="36"/>
      <c r="I23" s="36"/>
    </row>
    <row r="24" spans="1:9" ht="22.5" customHeight="1" x14ac:dyDescent="0.25">
      <c r="A24" s="110"/>
      <c r="C24" s="8"/>
      <c r="D24" s="170"/>
      <c r="E24" s="8"/>
      <c r="F24" s="140"/>
      <c r="G24" s="140"/>
      <c r="H24" s="140"/>
      <c r="I24" s="140"/>
    </row>
    <row r="25" spans="1:9" ht="22.5" customHeight="1" x14ac:dyDescent="0.25">
      <c r="A25" s="8"/>
      <c r="B25" s="6"/>
      <c r="C25" s="8"/>
      <c r="D25" s="8"/>
      <c r="E25" s="8"/>
      <c r="F25" s="36"/>
      <c r="G25" s="36"/>
      <c r="H25" s="36"/>
      <c r="I25" s="136"/>
    </row>
    <row r="26" spans="1:9" ht="22.5" customHeight="1" x14ac:dyDescent="0.25">
      <c r="A26" s="8"/>
      <c r="B26" s="8"/>
      <c r="C26" s="8"/>
      <c r="D26" s="8"/>
      <c r="E26" s="8"/>
      <c r="F26" s="8"/>
      <c r="G26" s="8"/>
      <c r="H26" s="8"/>
      <c r="I26" s="8"/>
    </row>
    <row r="27" spans="1:9" ht="22.5" customHeight="1" x14ac:dyDescent="0.25">
      <c r="A27" s="8"/>
      <c r="B27" s="8"/>
      <c r="C27" s="8"/>
      <c r="D27" s="8"/>
      <c r="E27" s="8"/>
      <c r="F27" s="8"/>
      <c r="G27" s="8"/>
      <c r="H27" s="8"/>
      <c r="I27" s="8"/>
    </row>
  </sheetData>
  <pageMargins left="0.45" right="0.45" top="0.75" bottom="0.75" header="0.3" footer="0.3"/>
  <pageSetup scale="82" orientation="portrait" r:id="rId1"/>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E26"/>
  <sheetViews>
    <sheetView topLeftCell="A5" workbookViewId="0">
      <selection activeCell="A5" sqref="A5:E22"/>
    </sheetView>
  </sheetViews>
  <sheetFormatPr defaultColWidth="8.85546875" defaultRowHeight="15" x14ac:dyDescent="0.25"/>
  <cols>
    <col min="2" max="2" width="38.7109375" customWidth="1"/>
    <col min="3" max="3" width="6" customWidth="1"/>
    <col min="4" max="5" width="13.42578125" customWidth="1"/>
  </cols>
  <sheetData>
    <row r="1" spans="1:5" x14ac:dyDescent="0.25">
      <c r="A1" s="5" t="str">
        <f>'Chart of Accounts GL'!A1</f>
        <v>AC Speed Corporation</v>
      </c>
      <c r="B1" s="4"/>
      <c r="C1" s="4"/>
      <c r="D1" s="4"/>
      <c r="E1" s="4"/>
    </row>
    <row r="2" spans="1:5" x14ac:dyDescent="0.25">
      <c r="A2" s="5" t="s">
        <v>65</v>
      </c>
      <c r="B2" s="4"/>
      <c r="C2" s="4"/>
      <c r="D2" s="4"/>
      <c r="E2" s="4"/>
    </row>
    <row r="4" spans="1:5" s="1" customFormat="1" ht="30" x14ac:dyDescent="0.25">
      <c r="A4" s="6" t="s">
        <v>35</v>
      </c>
      <c r="B4" s="6" t="s">
        <v>62</v>
      </c>
      <c r="C4" s="7" t="s">
        <v>38</v>
      </c>
      <c r="D4" s="6" t="s">
        <v>63</v>
      </c>
      <c r="E4" s="6" t="s">
        <v>64</v>
      </c>
    </row>
    <row r="5" spans="1:5" ht="24.75" customHeight="1" x14ac:dyDescent="0.25">
      <c r="A5" s="35"/>
      <c r="B5" s="8"/>
      <c r="C5" s="8"/>
      <c r="D5" s="38"/>
      <c r="E5" s="8"/>
    </row>
    <row r="6" spans="1:5" ht="24.75" customHeight="1" x14ac:dyDescent="0.25">
      <c r="A6" s="8"/>
      <c r="B6" s="8"/>
      <c r="C6" s="8"/>
      <c r="D6" s="8"/>
      <c r="E6" s="38"/>
    </row>
    <row r="7" spans="1:5" ht="24.75" customHeight="1" x14ac:dyDescent="0.25">
      <c r="A7" s="8"/>
      <c r="B7" s="8"/>
      <c r="C7" s="8"/>
      <c r="D7" s="38"/>
      <c r="E7" s="8"/>
    </row>
    <row r="8" spans="1:5" ht="24.75" customHeight="1" x14ac:dyDescent="0.25">
      <c r="A8" s="35"/>
      <c r="B8" s="8"/>
      <c r="C8" s="8"/>
      <c r="D8" s="36"/>
      <c r="E8" s="36"/>
    </row>
    <row r="9" spans="1:5" ht="24.75" customHeight="1" x14ac:dyDescent="0.25">
      <c r="A9" s="8"/>
      <c r="B9" s="8"/>
      <c r="C9" s="8"/>
      <c r="D9" s="36"/>
      <c r="E9" s="36"/>
    </row>
    <row r="10" spans="1:5" ht="24.75" customHeight="1" x14ac:dyDescent="0.25">
      <c r="A10" s="35"/>
      <c r="B10" s="8"/>
      <c r="C10" s="8"/>
      <c r="D10" s="36"/>
      <c r="E10" s="36"/>
    </row>
    <row r="11" spans="1:5" ht="24.75" customHeight="1" x14ac:dyDescent="0.25">
      <c r="A11" s="35"/>
      <c r="B11" s="8"/>
      <c r="C11" s="8"/>
      <c r="D11" s="36"/>
      <c r="E11" s="36"/>
    </row>
    <row r="12" spans="1:5" ht="24.75" customHeight="1" x14ac:dyDescent="0.25">
      <c r="A12" s="35"/>
      <c r="B12" s="8"/>
      <c r="C12" s="8"/>
      <c r="D12" s="36"/>
      <c r="E12" s="36"/>
    </row>
    <row r="13" spans="1:5" ht="24.75" customHeight="1" x14ac:dyDescent="0.25">
      <c r="A13" s="35"/>
      <c r="B13" s="8"/>
      <c r="C13" s="112"/>
      <c r="D13" s="36"/>
      <c r="E13" s="36"/>
    </row>
    <row r="14" spans="1:5" ht="24.75" customHeight="1" x14ac:dyDescent="0.25">
      <c r="A14" s="8"/>
      <c r="B14" s="8"/>
      <c r="C14" s="8"/>
      <c r="D14" s="36"/>
      <c r="E14" s="36"/>
    </row>
    <row r="15" spans="1:5" ht="24.75" customHeight="1" x14ac:dyDescent="0.25">
      <c r="A15" s="8"/>
      <c r="B15" s="8"/>
      <c r="C15" s="8"/>
      <c r="D15" s="8"/>
      <c r="E15" s="8"/>
    </row>
    <row r="16" spans="1:5" ht="24.75" customHeight="1" x14ac:dyDescent="0.25">
      <c r="A16" s="35"/>
      <c r="B16" s="112"/>
      <c r="C16" s="8"/>
      <c r="D16" s="36"/>
      <c r="E16" s="36"/>
    </row>
    <row r="17" spans="1:5" ht="24.75" customHeight="1" x14ac:dyDescent="0.25">
      <c r="A17" s="8"/>
      <c r="B17" s="8"/>
      <c r="C17" s="8"/>
      <c r="D17" s="36"/>
      <c r="E17" s="36"/>
    </row>
    <row r="18" spans="1:5" ht="24.75" customHeight="1" x14ac:dyDescent="0.25">
      <c r="A18" s="8"/>
      <c r="B18" s="8"/>
      <c r="C18" s="8"/>
      <c r="D18" s="36"/>
      <c r="E18" s="36"/>
    </row>
    <row r="19" spans="1:5" ht="24.75" customHeight="1" x14ac:dyDescent="0.25">
      <c r="A19" s="35"/>
      <c r="C19" s="112"/>
      <c r="D19" s="36"/>
      <c r="E19" s="36"/>
    </row>
    <row r="20" spans="1:5" ht="24.75" customHeight="1" x14ac:dyDescent="0.25">
      <c r="A20" s="8"/>
      <c r="B20" s="8"/>
      <c r="C20" s="8"/>
      <c r="D20" s="36"/>
      <c r="E20" s="36"/>
    </row>
    <row r="21" spans="1:5" ht="24.75" customHeight="1" x14ac:dyDescent="0.25">
      <c r="A21" s="8"/>
      <c r="B21" s="8"/>
      <c r="C21" s="8"/>
      <c r="D21" s="8"/>
      <c r="E21" s="8"/>
    </row>
    <row r="22" spans="1:5" ht="24.75" customHeight="1" x14ac:dyDescent="0.25">
      <c r="A22" s="8"/>
      <c r="B22" s="8"/>
      <c r="C22" s="8"/>
      <c r="D22" s="38"/>
      <c r="E22" s="38"/>
    </row>
    <row r="23" spans="1:5" ht="24.75" customHeight="1" x14ac:dyDescent="0.25">
      <c r="A23" s="35"/>
      <c r="B23" s="8"/>
      <c r="C23" s="8"/>
      <c r="D23" s="8"/>
      <c r="E23" s="8"/>
    </row>
    <row r="24" spans="1:5" ht="24.75" customHeight="1" x14ac:dyDescent="0.25">
      <c r="A24" s="8"/>
      <c r="B24" s="8"/>
      <c r="C24" s="8"/>
      <c r="D24" s="8"/>
      <c r="E24" s="8"/>
    </row>
    <row r="25" spans="1:5" ht="24.75" customHeight="1" x14ac:dyDescent="0.25">
      <c r="A25" s="8"/>
      <c r="B25" s="8"/>
      <c r="C25" s="8"/>
      <c r="D25" s="8"/>
      <c r="E25" s="8"/>
    </row>
    <row r="26" spans="1:5" ht="24.75" customHeight="1" x14ac:dyDescent="0.25">
      <c r="A26" s="8"/>
      <c r="B26" s="8"/>
      <c r="C26" s="8"/>
      <c r="D26" s="8"/>
      <c r="E26" s="8"/>
    </row>
  </sheetData>
  <pageMargins left="0.7" right="0.7" top="0.75" bottom="0.75" header="0.3" footer="0.3"/>
  <pageSetup orientation="portrait" r:id="rId1"/>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F25"/>
  <sheetViews>
    <sheetView workbookViewId="0">
      <selection activeCell="E8" sqref="E8"/>
    </sheetView>
  </sheetViews>
  <sheetFormatPr defaultColWidth="8.85546875" defaultRowHeight="15" x14ac:dyDescent="0.25"/>
  <cols>
    <col min="2" max="2" width="4.28515625" style="1" customWidth="1"/>
    <col min="3" max="3" width="51.28515625" bestFit="1" customWidth="1"/>
    <col min="4" max="4" width="6" customWidth="1"/>
    <col min="5" max="6" width="13.42578125" customWidth="1"/>
  </cols>
  <sheetData>
    <row r="1" spans="1:6" x14ac:dyDescent="0.25">
      <c r="A1" s="132" t="str">
        <f>'Chart of Accounts GL'!A1</f>
        <v>AC Speed Corporation</v>
      </c>
      <c r="B1" s="75"/>
      <c r="C1" s="4"/>
      <c r="D1" s="4"/>
      <c r="E1" s="4"/>
      <c r="F1" s="4"/>
    </row>
    <row r="2" spans="1:6" x14ac:dyDescent="0.25">
      <c r="A2" s="132" t="s">
        <v>65</v>
      </c>
      <c r="B2" s="75"/>
      <c r="C2" s="4"/>
      <c r="D2" s="4"/>
      <c r="E2" s="4"/>
      <c r="F2" s="4"/>
    </row>
    <row r="4" spans="1:6" s="1" customFormat="1" ht="30" x14ac:dyDescent="0.25">
      <c r="A4" s="6" t="s">
        <v>35</v>
      </c>
      <c r="B4" s="6"/>
      <c r="C4" s="6" t="s">
        <v>62</v>
      </c>
      <c r="D4" s="7" t="s">
        <v>38</v>
      </c>
      <c r="E4" s="6" t="s">
        <v>63</v>
      </c>
      <c r="F4" s="6" t="s">
        <v>64</v>
      </c>
    </row>
    <row r="5" spans="1:6" ht="24.75" customHeight="1" x14ac:dyDescent="0.25">
      <c r="A5" s="8"/>
      <c r="B5" s="6"/>
      <c r="C5" s="8"/>
      <c r="D5" s="191"/>
      <c r="E5" s="193"/>
      <c r="F5" s="193"/>
    </row>
    <row r="6" spans="1:6" ht="24.75" customHeight="1" x14ac:dyDescent="0.25">
      <c r="A6" s="35"/>
      <c r="B6" s="76"/>
      <c r="C6" s="8"/>
      <c r="D6" s="191"/>
      <c r="E6" s="334"/>
      <c r="F6" s="193"/>
    </row>
    <row r="7" spans="1:6" ht="24.75" customHeight="1" x14ac:dyDescent="0.25">
      <c r="A7" s="8"/>
      <c r="B7" s="6"/>
      <c r="C7" s="8"/>
      <c r="D7" s="191"/>
      <c r="E7" s="193"/>
      <c r="F7" s="334"/>
    </row>
    <row r="8" spans="1:6" ht="24.75" customHeight="1" x14ac:dyDescent="0.25">
      <c r="A8" s="8"/>
      <c r="B8" s="6"/>
      <c r="C8" s="8"/>
      <c r="D8" s="191"/>
      <c r="E8" s="193"/>
      <c r="F8" s="193"/>
    </row>
    <row r="9" spans="1:6" ht="24.75" customHeight="1" x14ac:dyDescent="0.25">
      <c r="A9" s="35"/>
      <c r="B9" s="76"/>
      <c r="C9" s="8"/>
      <c r="D9" s="191"/>
      <c r="E9" s="334"/>
      <c r="F9" s="334"/>
    </row>
    <row r="10" spans="1:6" ht="24.75" customHeight="1" x14ac:dyDescent="0.25">
      <c r="A10" s="8"/>
      <c r="B10" s="6"/>
      <c r="C10" s="8"/>
      <c r="D10" s="191"/>
      <c r="E10" s="334"/>
      <c r="F10" s="334"/>
    </row>
    <row r="11" spans="1:6" ht="24.75" customHeight="1" x14ac:dyDescent="0.25">
      <c r="A11" s="8"/>
      <c r="B11" s="6"/>
      <c r="C11" s="8"/>
      <c r="D11" s="191"/>
      <c r="E11" s="334"/>
      <c r="F11" s="334"/>
    </row>
    <row r="12" spans="1:6" ht="24.75" customHeight="1" x14ac:dyDescent="0.25">
      <c r="A12" s="35"/>
      <c r="B12" s="6"/>
      <c r="C12" s="8"/>
      <c r="D12" s="191"/>
      <c r="E12" s="344"/>
      <c r="F12" s="334"/>
    </row>
    <row r="13" spans="1:6" ht="24.75" customHeight="1" x14ac:dyDescent="0.25">
      <c r="A13" s="8"/>
      <c r="B13" s="6"/>
      <c r="C13" s="8"/>
      <c r="D13" s="191"/>
      <c r="E13" s="334"/>
      <c r="F13" s="334"/>
    </row>
    <row r="14" spans="1:6" ht="24.75" customHeight="1" x14ac:dyDescent="0.25">
      <c r="A14" s="8"/>
      <c r="B14" s="6"/>
      <c r="C14" s="8"/>
      <c r="D14" s="191"/>
      <c r="E14" s="334"/>
      <c r="F14" s="334"/>
    </row>
    <row r="15" spans="1:6" ht="24.75" customHeight="1" x14ac:dyDescent="0.25">
      <c r="A15" s="35"/>
      <c r="B15" s="6"/>
      <c r="C15" s="8"/>
      <c r="D15" s="191"/>
      <c r="E15" s="344"/>
      <c r="F15" s="344"/>
    </row>
    <row r="16" spans="1:6" ht="24.75" customHeight="1" x14ac:dyDescent="0.25">
      <c r="A16" s="8"/>
      <c r="B16" s="6"/>
      <c r="C16" s="8"/>
      <c r="D16" s="191"/>
      <c r="E16" s="344"/>
      <c r="F16" s="344"/>
    </row>
    <row r="17" spans="1:6" ht="24.75" customHeight="1" x14ac:dyDescent="0.25">
      <c r="A17" s="8"/>
      <c r="B17" s="6"/>
      <c r="C17" s="8"/>
      <c r="D17" s="191"/>
      <c r="E17" s="334"/>
      <c r="F17" s="334"/>
    </row>
    <row r="18" spans="1:6" ht="24.75" customHeight="1" x14ac:dyDescent="0.25">
      <c r="A18" s="35"/>
      <c r="B18" s="6"/>
      <c r="C18" s="8"/>
      <c r="D18" s="191"/>
      <c r="E18" s="334"/>
      <c r="F18" s="334"/>
    </row>
    <row r="19" spans="1:6" ht="24.75" customHeight="1" x14ac:dyDescent="0.25">
      <c r="A19" s="8"/>
      <c r="B19" s="6"/>
      <c r="C19" s="8"/>
      <c r="D19" s="191"/>
      <c r="E19" s="334"/>
      <c r="F19" s="334"/>
    </row>
    <row r="20" spans="1:6" ht="24.75" customHeight="1" x14ac:dyDescent="0.25">
      <c r="A20" s="8"/>
      <c r="B20" s="6"/>
      <c r="C20" s="8"/>
      <c r="D20" s="191"/>
      <c r="E20" s="334"/>
      <c r="F20" s="334"/>
    </row>
    <row r="21" spans="1:6" ht="24.75" customHeight="1" x14ac:dyDescent="0.25">
      <c r="A21" s="35"/>
      <c r="B21" s="6"/>
      <c r="C21" s="8"/>
      <c r="D21" s="191"/>
      <c r="E21" s="334"/>
      <c r="F21" s="334"/>
    </row>
    <row r="22" spans="1:6" ht="24.75" customHeight="1" x14ac:dyDescent="0.25">
      <c r="A22" s="8"/>
      <c r="B22" s="6"/>
      <c r="C22" s="8"/>
      <c r="D22" s="191"/>
      <c r="E22" s="334"/>
      <c r="F22" s="334"/>
    </row>
    <row r="23" spans="1:6" ht="24.75" customHeight="1" x14ac:dyDescent="0.25">
      <c r="A23" s="8"/>
      <c r="B23" s="6"/>
      <c r="C23" s="8"/>
      <c r="D23" s="191"/>
      <c r="E23" s="334"/>
      <c r="F23" s="334"/>
    </row>
    <row r="24" spans="1:6" ht="24.75" customHeight="1" x14ac:dyDescent="0.25">
      <c r="A24" s="35"/>
      <c r="B24" s="6"/>
      <c r="C24" s="8"/>
      <c r="D24" s="191"/>
      <c r="E24" s="334"/>
      <c r="F24" s="334"/>
    </row>
    <row r="25" spans="1:6" ht="24.75" customHeight="1" x14ac:dyDescent="0.25">
      <c r="A25" s="8"/>
      <c r="B25" s="6"/>
      <c r="C25" s="8"/>
      <c r="D25" s="191"/>
      <c r="E25" s="334"/>
      <c r="F25" s="334"/>
    </row>
  </sheetData>
  <pageMargins left="0.7" right="0.7" top="0.75" bottom="0.75" header="0.3" footer="0.3"/>
  <pageSetup scale="93" orientation="portrait" r:id="rId1"/>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E36"/>
  <sheetViews>
    <sheetView workbookViewId="0">
      <selection activeCell="B9" sqref="B9"/>
    </sheetView>
  </sheetViews>
  <sheetFormatPr defaultColWidth="8.85546875" defaultRowHeight="15" x14ac:dyDescent="0.25"/>
  <cols>
    <col min="2" max="2" width="51" bestFit="1" customWidth="1"/>
    <col min="3" max="3" width="6" customWidth="1"/>
    <col min="4" max="5" width="13.42578125" customWidth="1"/>
  </cols>
  <sheetData>
    <row r="1" spans="1:5" x14ac:dyDescent="0.25">
      <c r="A1" s="5" t="str">
        <f>'Chart of Accounts GL'!A1</f>
        <v>AC Speed Corporation</v>
      </c>
      <c r="B1" s="4"/>
      <c r="C1" s="4"/>
      <c r="D1" s="4"/>
      <c r="E1" s="4"/>
    </row>
    <row r="2" spans="1:5" x14ac:dyDescent="0.25">
      <c r="A2" s="5" t="s">
        <v>65</v>
      </c>
      <c r="B2" s="4"/>
      <c r="C2" s="4"/>
      <c r="D2" s="4"/>
      <c r="E2" s="4"/>
    </row>
    <row r="4" spans="1:5" s="1" customFormat="1" ht="30" x14ac:dyDescent="0.25">
      <c r="A4" s="6" t="s">
        <v>35</v>
      </c>
      <c r="B4" s="6" t="s">
        <v>62</v>
      </c>
      <c r="C4" s="7" t="s">
        <v>38</v>
      </c>
      <c r="D4" s="6" t="s">
        <v>63</v>
      </c>
      <c r="E4" s="6" t="s">
        <v>64</v>
      </c>
    </row>
    <row r="5" spans="1:5" ht="24.75" customHeight="1" x14ac:dyDescent="0.25">
      <c r="A5" s="35"/>
      <c r="B5" s="8"/>
      <c r="C5" s="8"/>
      <c r="D5" s="107"/>
      <c r="E5" s="8"/>
    </row>
    <row r="6" spans="1:5" ht="24.75" customHeight="1" x14ac:dyDescent="0.25">
      <c r="A6" s="8"/>
      <c r="B6" s="8"/>
      <c r="C6" s="8"/>
      <c r="D6" s="107"/>
      <c r="E6" s="8"/>
    </row>
    <row r="7" spans="1:5" ht="24.75" customHeight="1" x14ac:dyDescent="0.25">
      <c r="A7" s="8"/>
      <c r="B7" s="8"/>
      <c r="C7" s="8"/>
      <c r="D7" s="8"/>
      <c r="E7" s="107"/>
    </row>
    <row r="8" spans="1:5" ht="24.75" customHeight="1" x14ac:dyDescent="0.25">
      <c r="A8" s="8"/>
      <c r="B8" s="8"/>
      <c r="C8" s="8"/>
      <c r="D8" s="8"/>
      <c r="E8" s="8"/>
    </row>
    <row r="9" spans="1:5" ht="24.75" customHeight="1" x14ac:dyDescent="0.25">
      <c r="A9" s="8"/>
      <c r="B9" s="8"/>
      <c r="C9" s="8"/>
      <c r="D9" s="107"/>
      <c r="E9" s="8"/>
    </row>
    <row r="10" spans="1:5" ht="24.75" customHeight="1" x14ac:dyDescent="0.25">
      <c r="A10" s="8"/>
      <c r="B10" s="8"/>
      <c r="C10" s="8"/>
      <c r="D10" s="8"/>
      <c r="E10" s="107"/>
    </row>
    <row r="11" spans="1:5" ht="24.75" customHeight="1" x14ac:dyDescent="0.25">
      <c r="A11" s="8"/>
      <c r="B11" s="8"/>
      <c r="C11" s="8"/>
      <c r="D11" s="8"/>
      <c r="E11" s="107"/>
    </row>
    <row r="12" spans="1:5" ht="24.75" customHeight="1" x14ac:dyDescent="0.25">
      <c r="A12" s="8"/>
      <c r="B12" s="8"/>
      <c r="C12" s="8"/>
      <c r="D12" s="8"/>
      <c r="E12" s="107"/>
    </row>
    <row r="13" spans="1:5" ht="24.75" customHeight="1" x14ac:dyDescent="0.25">
      <c r="A13" s="8"/>
      <c r="B13" s="8"/>
      <c r="C13" s="8"/>
      <c r="D13" s="8"/>
      <c r="E13" s="107"/>
    </row>
    <row r="14" spans="1:5" ht="24.75" customHeight="1" x14ac:dyDescent="0.25">
      <c r="A14" s="8"/>
      <c r="B14" s="8"/>
      <c r="C14" s="8"/>
      <c r="D14" s="8"/>
      <c r="E14" s="107"/>
    </row>
    <row r="15" spans="1:5" ht="24.75" customHeight="1" x14ac:dyDescent="0.25">
      <c r="A15" s="8"/>
      <c r="B15" s="8"/>
      <c r="C15" s="8"/>
      <c r="D15" s="8"/>
      <c r="E15" s="107"/>
    </row>
    <row r="16" spans="1:5" ht="24.75" customHeight="1" x14ac:dyDescent="0.25">
      <c r="A16" s="8"/>
      <c r="B16" s="8"/>
      <c r="C16" s="8"/>
      <c r="D16" s="8"/>
      <c r="E16" s="107"/>
    </row>
    <row r="17" spans="1:5" ht="24.75" customHeight="1" x14ac:dyDescent="0.25">
      <c r="A17" s="8"/>
      <c r="B17" s="8"/>
      <c r="C17" s="8"/>
      <c r="D17" s="8"/>
      <c r="E17" s="107"/>
    </row>
    <row r="18" spans="1:5" ht="24.75" customHeight="1" x14ac:dyDescent="0.25">
      <c r="A18" s="8"/>
      <c r="B18" s="8"/>
      <c r="C18" s="8"/>
      <c r="D18" s="8"/>
      <c r="E18" s="107"/>
    </row>
    <row r="19" spans="1:5" ht="24.75" customHeight="1" x14ac:dyDescent="0.25">
      <c r="A19" s="8"/>
      <c r="B19" s="8"/>
      <c r="C19" s="8"/>
      <c r="D19" s="8"/>
      <c r="E19" s="107"/>
    </row>
    <row r="20" spans="1:5" ht="24.75" customHeight="1" x14ac:dyDescent="0.25">
      <c r="A20" s="8"/>
      <c r="B20" s="8"/>
      <c r="C20" s="8"/>
      <c r="D20" s="8"/>
      <c r="E20" s="107"/>
    </row>
    <row r="21" spans="1:5" ht="24.75" customHeight="1" x14ac:dyDescent="0.25">
      <c r="A21" s="8"/>
      <c r="B21" s="8"/>
      <c r="C21" s="8"/>
      <c r="D21" s="8"/>
      <c r="E21" s="107"/>
    </row>
    <row r="22" spans="1:5" ht="24.75" customHeight="1" x14ac:dyDescent="0.25">
      <c r="A22" s="8"/>
      <c r="B22" s="8"/>
      <c r="C22" s="8"/>
      <c r="D22" s="8"/>
      <c r="E22" s="107"/>
    </row>
    <row r="23" spans="1:5" ht="24.75" customHeight="1" x14ac:dyDescent="0.25">
      <c r="A23" s="8"/>
      <c r="B23" s="8"/>
      <c r="C23" s="8"/>
      <c r="D23" s="8"/>
      <c r="E23" s="107"/>
    </row>
    <row r="24" spans="1:5" ht="24.75" customHeight="1" x14ac:dyDescent="0.25">
      <c r="A24" s="8"/>
      <c r="B24" s="8"/>
      <c r="C24" s="8"/>
      <c r="D24" s="8"/>
      <c r="E24" s="107"/>
    </row>
    <row r="25" spans="1:5" ht="24.75" customHeight="1" x14ac:dyDescent="0.25">
      <c r="A25" s="8"/>
      <c r="B25" s="8"/>
      <c r="C25" s="8"/>
      <c r="D25" s="8"/>
      <c r="E25" s="8"/>
    </row>
    <row r="26" spans="1:5" ht="24.75" customHeight="1" x14ac:dyDescent="0.25">
      <c r="A26" s="35"/>
      <c r="B26" s="8"/>
      <c r="C26" s="8"/>
      <c r="D26" s="107"/>
      <c r="E26" s="8"/>
    </row>
    <row r="27" spans="1:5" ht="24.75" customHeight="1" x14ac:dyDescent="0.25">
      <c r="A27" s="8"/>
      <c r="B27" s="8"/>
      <c r="C27" s="8"/>
      <c r="D27" s="8"/>
      <c r="E27" s="107"/>
    </row>
    <row r="28" spans="1:5" ht="24.75" customHeight="1" x14ac:dyDescent="0.25">
      <c r="A28" s="8"/>
      <c r="B28" s="8"/>
      <c r="C28" s="8"/>
      <c r="D28" s="8"/>
      <c r="E28" s="8"/>
    </row>
    <row r="29" spans="1:5" ht="24.75" customHeight="1" x14ac:dyDescent="0.25">
      <c r="A29" s="8"/>
      <c r="B29" s="8"/>
      <c r="C29" s="8"/>
      <c r="D29" s="8"/>
      <c r="E29" s="8"/>
    </row>
    <row r="30" spans="1:5" ht="24.75" customHeight="1" x14ac:dyDescent="0.25">
      <c r="A30" s="8"/>
      <c r="B30" s="8"/>
      <c r="C30" s="8"/>
      <c r="D30" s="8"/>
      <c r="E30" s="8"/>
    </row>
    <row r="31" spans="1:5" ht="24.75" customHeight="1" x14ac:dyDescent="0.25">
      <c r="A31" s="8"/>
      <c r="B31" s="8"/>
      <c r="C31" s="8"/>
      <c r="D31" s="8"/>
      <c r="E31" s="8"/>
    </row>
    <row r="32" spans="1:5" ht="24.75" customHeight="1" x14ac:dyDescent="0.25">
      <c r="A32" s="8"/>
      <c r="B32" s="8"/>
      <c r="C32" s="8"/>
      <c r="D32" s="8"/>
      <c r="E32" s="8"/>
    </row>
    <row r="33" spans="1:5" ht="24.75" customHeight="1" x14ac:dyDescent="0.25">
      <c r="A33" s="8"/>
      <c r="B33" s="8"/>
      <c r="C33" s="8"/>
      <c r="D33" s="8"/>
      <c r="E33" s="8"/>
    </row>
    <row r="34" spans="1:5" ht="24.75" customHeight="1" x14ac:dyDescent="0.25">
      <c r="A34" s="8"/>
      <c r="B34" s="8"/>
      <c r="C34" s="8"/>
      <c r="D34" s="8"/>
      <c r="E34" s="8"/>
    </row>
    <row r="35" spans="1:5" ht="24.75" customHeight="1" x14ac:dyDescent="0.25">
      <c r="A35" s="8"/>
      <c r="B35" s="8"/>
      <c r="C35" s="8"/>
      <c r="D35" s="8"/>
      <c r="E35" s="8"/>
    </row>
    <row r="36" spans="1:5" ht="24.75" customHeight="1" x14ac:dyDescent="0.25">
      <c r="A36" s="8"/>
      <c r="B36" s="8"/>
      <c r="C36" s="8"/>
      <c r="D36" s="8"/>
      <c r="E36" s="8"/>
    </row>
  </sheetData>
  <pageMargins left="0.7" right="0.7" top="0.75" bottom="0.75" header="0.3" footer="0.3"/>
  <pageSetup scale="81" orientation="portrait" r:id="rId1"/>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Q582"/>
  <sheetViews>
    <sheetView workbookViewId="0"/>
  </sheetViews>
  <sheetFormatPr defaultColWidth="8.85546875" defaultRowHeight="15" outlineLevelRow="1" x14ac:dyDescent="0.25"/>
  <cols>
    <col min="2" max="2" width="23" customWidth="1"/>
    <col min="3" max="3" width="7.42578125" style="10" customWidth="1"/>
    <col min="4" max="4" width="16.85546875" bestFit="1" customWidth="1"/>
    <col min="5" max="5" width="16.42578125" bestFit="1" customWidth="1"/>
    <col min="6" max="6" width="16.85546875" bestFit="1" customWidth="1"/>
    <col min="7" max="7" width="16.42578125" bestFit="1" customWidth="1"/>
    <col min="8" max="8" width="11.42578125" bestFit="1" customWidth="1"/>
  </cols>
  <sheetData>
    <row r="1" spans="1:9" x14ac:dyDescent="0.25">
      <c r="A1" s="244" t="s">
        <v>73</v>
      </c>
      <c r="B1" s="244" t="str">
        <f>'Chart of Accounts GL'!B9</f>
        <v>Cash</v>
      </c>
      <c r="C1" s="245"/>
      <c r="D1" s="244"/>
      <c r="E1" s="244"/>
      <c r="F1" s="244" t="s">
        <v>71</v>
      </c>
      <c r="G1" s="244">
        <f>'Chart of Accounts GL'!A9</f>
        <v>100</v>
      </c>
    </row>
    <row r="2" spans="1:9" ht="15.75" outlineLevel="1" thickBot="1" x14ac:dyDescent="0.3">
      <c r="A2" s="11"/>
      <c r="B2" s="12"/>
      <c r="C2" s="13"/>
      <c r="D2" s="14" t="s">
        <v>69</v>
      </c>
      <c r="E2" s="14"/>
      <c r="F2" s="14" t="s">
        <v>70</v>
      </c>
      <c r="G2" s="15"/>
    </row>
    <row r="3" spans="1:9" s="1" customFormat="1" ht="30" outlineLevel="1" x14ac:dyDescent="0.25">
      <c r="A3" s="16" t="s">
        <v>35</v>
      </c>
      <c r="B3" s="17" t="s">
        <v>68</v>
      </c>
      <c r="C3" s="18" t="s">
        <v>38</v>
      </c>
      <c r="D3" s="17" t="s">
        <v>63</v>
      </c>
      <c r="E3" s="17" t="s">
        <v>64</v>
      </c>
      <c r="F3" s="17" t="s">
        <v>63</v>
      </c>
      <c r="G3" s="19" t="s">
        <v>64</v>
      </c>
    </row>
    <row r="4" spans="1:9" outlineLevel="1" x14ac:dyDescent="0.25">
      <c r="A4" s="173">
        <v>40329</v>
      </c>
      <c r="B4" s="112" t="s">
        <v>98</v>
      </c>
      <c r="C4" s="137"/>
      <c r="D4" s="175"/>
      <c r="E4" s="175"/>
      <c r="F4" s="176">
        <v>75000</v>
      </c>
      <c r="G4" s="112"/>
    </row>
    <row r="5" spans="1:9" outlineLevel="1" x14ac:dyDescent="0.25">
      <c r="A5" s="173"/>
      <c r="B5" s="112"/>
      <c r="C5" s="137"/>
      <c r="D5" s="175"/>
      <c r="E5" s="175"/>
      <c r="F5" s="138"/>
      <c r="G5" s="112"/>
    </row>
    <row r="6" spans="1:9" outlineLevel="1" x14ac:dyDescent="0.25">
      <c r="A6" s="173"/>
      <c r="B6" s="112"/>
      <c r="C6" s="137"/>
      <c r="D6" s="175"/>
      <c r="E6" s="175"/>
      <c r="F6" s="138"/>
      <c r="G6" s="112"/>
    </row>
    <row r="7" spans="1:9" outlineLevel="1" x14ac:dyDescent="0.25">
      <c r="A7" s="8"/>
      <c r="B7" s="8"/>
      <c r="C7" s="21"/>
      <c r="D7" s="174"/>
      <c r="E7" s="174"/>
      <c r="F7" s="8"/>
      <c r="G7" s="8"/>
      <c r="H7" s="188"/>
    </row>
    <row r="8" spans="1:9" outlineLevel="1" x14ac:dyDescent="0.25">
      <c r="A8" s="8"/>
      <c r="B8" s="8"/>
      <c r="C8" s="21"/>
      <c r="D8" s="174"/>
      <c r="E8" s="174"/>
      <c r="F8" s="8"/>
      <c r="G8" s="8"/>
    </row>
    <row r="9" spans="1:9" outlineLevel="1" x14ac:dyDescent="0.25">
      <c r="A9" s="8"/>
      <c r="B9" s="8"/>
      <c r="C9" s="21"/>
      <c r="D9" s="174"/>
      <c r="E9" s="174"/>
      <c r="F9" s="8"/>
      <c r="G9" s="8"/>
    </row>
    <row r="10" spans="1:9" outlineLevel="1" x14ac:dyDescent="0.25">
      <c r="A10" s="8"/>
      <c r="B10" s="8"/>
      <c r="C10" s="21"/>
      <c r="D10" s="174"/>
      <c r="E10" s="174"/>
      <c r="F10" s="8"/>
      <c r="G10" s="8"/>
    </row>
    <row r="11" spans="1:9" outlineLevel="1" x14ac:dyDescent="0.25">
      <c r="A11" s="8"/>
      <c r="B11" s="8"/>
      <c r="C11" s="21"/>
      <c r="D11" s="174"/>
      <c r="E11" s="174"/>
      <c r="F11" s="8"/>
      <c r="G11" s="8"/>
      <c r="I11">
        <v>120000</v>
      </c>
    </row>
    <row r="12" spans="1:9" outlineLevel="1" x14ac:dyDescent="0.25"/>
    <row r="14" spans="1:9" x14ac:dyDescent="0.25">
      <c r="A14" s="244" t="s">
        <v>73</v>
      </c>
      <c r="B14" s="244" t="str">
        <f>'Chart of Accounts GL'!B10</f>
        <v>Accounts Receivable</v>
      </c>
      <c r="C14" s="245"/>
      <c r="D14" s="244"/>
      <c r="E14" s="244"/>
      <c r="F14" s="244" t="s">
        <v>71</v>
      </c>
      <c r="G14" s="244">
        <f>'Chart of Accounts GL'!A10</f>
        <v>102</v>
      </c>
    </row>
    <row r="15" spans="1:9" ht="15.75" outlineLevel="1" thickBot="1" x14ac:dyDescent="0.3">
      <c r="A15" s="11"/>
      <c r="B15" s="12"/>
      <c r="C15" s="13"/>
      <c r="D15" s="14" t="s">
        <v>69</v>
      </c>
      <c r="E15" s="14"/>
      <c r="F15" s="14" t="s">
        <v>70</v>
      </c>
      <c r="G15" s="15"/>
    </row>
    <row r="16" spans="1:9" ht="30" outlineLevel="1" x14ac:dyDescent="0.25">
      <c r="A16" s="16" t="s">
        <v>35</v>
      </c>
      <c r="B16" s="17" t="s">
        <v>68</v>
      </c>
      <c r="C16" s="18" t="s">
        <v>38</v>
      </c>
      <c r="D16" s="17" t="s">
        <v>63</v>
      </c>
      <c r="E16" s="17" t="s">
        <v>64</v>
      </c>
      <c r="F16" s="17" t="s">
        <v>63</v>
      </c>
      <c r="G16" s="19">
        <v>4</v>
      </c>
    </row>
    <row r="17" spans="1:12" outlineLevel="1" x14ac:dyDescent="0.25">
      <c r="A17" s="35">
        <v>40329</v>
      </c>
      <c r="B17" s="8" t="s">
        <v>98</v>
      </c>
      <c r="C17" s="21"/>
      <c r="D17" s="174"/>
      <c r="E17" s="174"/>
      <c r="F17" s="78">
        <f>'AR Ledger'!E4+'AR Ledger'!E17+'AR Ledger'!E30</f>
        <v>490000</v>
      </c>
      <c r="G17" s="8"/>
      <c r="H17" s="80"/>
      <c r="I17" s="80"/>
      <c r="J17" s="80"/>
      <c r="K17" s="80"/>
      <c r="L17" s="80"/>
    </row>
    <row r="18" spans="1:12" outlineLevel="1" x14ac:dyDescent="0.25">
      <c r="A18" s="35"/>
      <c r="B18" s="8"/>
      <c r="C18" s="21"/>
      <c r="E18" s="174"/>
      <c r="F18" s="79"/>
      <c r="G18" s="8"/>
    </row>
    <row r="19" spans="1:12" outlineLevel="1" x14ac:dyDescent="0.25">
      <c r="A19" s="35"/>
      <c r="B19" s="8"/>
      <c r="C19" s="21"/>
      <c r="D19" s="174"/>
      <c r="E19" s="174"/>
      <c r="F19" s="79"/>
      <c r="G19" s="8"/>
    </row>
    <row r="20" spans="1:12" outlineLevel="1" x14ac:dyDescent="0.25">
      <c r="A20" s="35"/>
      <c r="B20" s="8"/>
      <c r="C20" s="21"/>
      <c r="D20" s="174"/>
      <c r="E20" s="174"/>
      <c r="F20" s="79"/>
      <c r="G20" s="8"/>
    </row>
    <row r="21" spans="1:12" outlineLevel="1" x14ac:dyDescent="0.25">
      <c r="A21" s="35"/>
      <c r="B21" s="8"/>
      <c r="C21" s="21"/>
      <c r="D21" s="174"/>
      <c r="E21" s="174"/>
      <c r="F21" s="79"/>
      <c r="G21" s="8"/>
    </row>
    <row r="22" spans="1:12" outlineLevel="1" x14ac:dyDescent="0.25">
      <c r="A22" s="8"/>
      <c r="B22" s="8"/>
      <c r="C22" s="21"/>
      <c r="D22" s="174"/>
      <c r="E22" s="174"/>
      <c r="F22" s="8"/>
      <c r="G22" s="8"/>
    </row>
    <row r="23" spans="1:12" outlineLevel="1" x14ac:dyDescent="0.25">
      <c r="A23" s="8"/>
      <c r="B23" s="8"/>
      <c r="C23" s="21"/>
      <c r="D23" s="174"/>
      <c r="E23" s="174"/>
      <c r="F23" s="8"/>
      <c r="G23" s="8"/>
    </row>
    <row r="24" spans="1:12" outlineLevel="1" x14ac:dyDescent="0.25">
      <c r="A24" s="8"/>
      <c r="B24" s="8"/>
      <c r="C24" s="21"/>
      <c r="D24" s="174"/>
      <c r="E24" s="174"/>
      <c r="F24" s="8"/>
      <c r="G24" s="8"/>
    </row>
    <row r="25" spans="1:12" outlineLevel="1" x14ac:dyDescent="0.25"/>
    <row r="27" spans="1:12" x14ac:dyDescent="0.25">
      <c r="A27" s="244" t="s">
        <v>73</v>
      </c>
      <c r="B27" s="244" t="str">
        <f>'Chart of Accounts GL'!B11</f>
        <v>Allowance for Doubtful Accounts</v>
      </c>
      <c r="C27" s="245"/>
      <c r="D27" s="244"/>
      <c r="E27" s="244"/>
      <c r="F27" s="244" t="s">
        <v>71</v>
      </c>
      <c r="G27" s="244">
        <f>'Chart of Accounts GL'!A11</f>
        <v>103</v>
      </c>
    </row>
    <row r="28" spans="1:12" ht="15.75" outlineLevel="1" thickBot="1" x14ac:dyDescent="0.3">
      <c r="A28" s="11"/>
      <c r="B28" s="12"/>
      <c r="C28" s="13"/>
      <c r="D28" s="14" t="s">
        <v>69</v>
      </c>
      <c r="E28" s="14"/>
      <c r="F28" s="14" t="s">
        <v>70</v>
      </c>
      <c r="G28" s="15"/>
    </row>
    <row r="29" spans="1:12" ht="30" outlineLevel="1" x14ac:dyDescent="0.25">
      <c r="A29" s="16" t="s">
        <v>35</v>
      </c>
      <c r="B29" s="17" t="s">
        <v>68</v>
      </c>
      <c r="C29" s="18" t="s">
        <v>38</v>
      </c>
      <c r="D29" s="17" t="s">
        <v>63</v>
      </c>
      <c r="E29" s="17" t="s">
        <v>64</v>
      </c>
      <c r="F29" s="17" t="s">
        <v>63</v>
      </c>
      <c r="G29" s="19" t="s">
        <v>64</v>
      </c>
    </row>
    <row r="30" spans="1:12" outlineLevel="1" x14ac:dyDescent="0.25">
      <c r="A30" s="35">
        <v>40329</v>
      </c>
      <c r="B30" s="8" t="s">
        <v>98</v>
      </c>
      <c r="C30" s="21"/>
      <c r="D30" s="174"/>
      <c r="E30" s="174"/>
      <c r="F30" s="37"/>
      <c r="G30" s="36">
        <v>15000</v>
      </c>
    </row>
    <row r="31" spans="1:12" outlineLevel="1" x14ac:dyDescent="0.25">
      <c r="A31" s="35"/>
      <c r="B31" s="8"/>
      <c r="C31" s="21"/>
      <c r="D31" s="174"/>
      <c r="E31" s="174"/>
      <c r="F31" s="38"/>
      <c r="G31" s="38"/>
    </row>
    <row r="32" spans="1:12" outlineLevel="1" x14ac:dyDescent="0.25">
      <c r="A32" s="35"/>
      <c r="B32" s="8"/>
      <c r="C32" s="21"/>
      <c r="D32" s="174"/>
      <c r="E32" s="174"/>
      <c r="F32" s="38"/>
      <c r="G32" s="38"/>
    </row>
    <row r="33" spans="1:7" outlineLevel="1" x14ac:dyDescent="0.25">
      <c r="A33" s="35"/>
      <c r="B33" s="8"/>
      <c r="C33" s="21"/>
      <c r="D33" s="174"/>
      <c r="E33" s="174"/>
      <c r="F33" s="38"/>
      <c r="G33" s="8"/>
    </row>
    <row r="34" spans="1:7" outlineLevel="1" x14ac:dyDescent="0.25">
      <c r="A34" s="35"/>
      <c r="B34" s="8"/>
      <c r="C34" s="21"/>
      <c r="D34" s="174"/>
      <c r="E34" s="174"/>
      <c r="F34" s="38"/>
      <c r="G34" s="8"/>
    </row>
    <row r="35" spans="1:7" outlineLevel="1" x14ac:dyDescent="0.25">
      <c r="A35" s="35"/>
      <c r="B35" s="8"/>
      <c r="C35" s="21"/>
      <c r="D35" s="174"/>
      <c r="E35" s="174"/>
      <c r="F35" s="38"/>
      <c r="G35" s="8"/>
    </row>
    <row r="36" spans="1:7" outlineLevel="1" x14ac:dyDescent="0.25">
      <c r="A36" s="35"/>
      <c r="B36" s="8"/>
      <c r="C36" s="21"/>
      <c r="D36" s="174"/>
      <c r="E36" s="174"/>
      <c r="F36" s="38"/>
      <c r="G36" s="8"/>
    </row>
    <row r="37" spans="1:7" outlineLevel="1" x14ac:dyDescent="0.25">
      <c r="A37" s="8"/>
      <c r="B37" s="8"/>
      <c r="C37" s="21"/>
      <c r="D37" s="174"/>
      <c r="E37" s="174"/>
      <c r="F37" s="8"/>
      <c r="G37" s="8"/>
    </row>
    <row r="39" spans="1:7" x14ac:dyDescent="0.25">
      <c r="A39" s="244" t="s">
        <v>73</v>
      </c>
      <c r="B39" s="244" t="str">
        <f>'Chart of Accounts GL'!B12</f>
        <v>Merchandise Inventory</v>
      </c>
      <c r="C39" s="245"/>
      <c r="D39" s="244"/>
      <c r="E39" s="244"/>
      <c r="F39" s="244" t="s">
        <v>71</v>
      </c>
      <c r="G39" s="244">
        <f>'Chart of Accounts GL'!A12</f>
        <v>104</v>
      </c>
    </row>
    <row r="40" spans="1:7" ht="15.75" outlineLevel="1" thickBot="1" x14ac:dyDescent="0.3">
      <c r="A40" s="11"/>
      <c r="B40" s="12"/>
      <c r="C40" s="13"/>
      <c r="D40" s="14" t="s">
        <v>69</v>
      </c>
      <c r="E40" s="14"/>
      <c r="F40" s="14" t="s">
        <v>70</v>
      </c>
      <c r="G40" s="15"/>
    </row>
    <row r="41" spans="1:7" ht="30" outlineLevel="1" x14ac:dyDescent="0.25">
      <c r="A41" s="16" t="s">
        <v>35</v>
      </c>
      <c r="B41" s="17" t="s">
        <v>68</v>
      </c>
      <c r="C41" s="18" t="s">
        <v>38</v>
      </c>
      <c r="D41" s="17" t="s">
        <v>63</v>
      </c>
      <c r="E41" s="17" t="s">
        <v>64</v>
      </c>
      <c r="F41" s="17" t="s">
        <v>63</v>
      </c>
      <c r="G41" s="19" t="s">
        <v>64</v>
      </c>
    </row>
    <row r="42" spans="1:7" outlineLevel="1" x14ac:dyDescent="0.25">
      <c r="A42" s="35">
        <v>40329</v>
      </c>
      <c r="B42" s="8" t="s">
        <v>98</v>
      </c>
      <c r="C42" s="21"/>
      <c r="D42" s="174"/>
      <c r="E42" s="174"/>
      <c r="F42" s="36">
        <f>'Inventory Control'!M4+'Inventory Control'!M19+'Inventory Control'!M32</f>
        <v>334000</v>
      </c>
      <c r="G42" s="174"/>
    </row>
    <row r="43" spans="1:7" outlineLevel="1" x14ac:dyDescent="0.25">
      <c r="A43" s="35"/>
      <c r="B43" s="8"/>
      <c r="C43" s="21"/>
      <c r="D43" s="174"/>
      <c r="E43" s="174"/>
      <c r="F43" s="174"/>
      <c r="G43" s="174"/>
    </row>
    <row r="44" spans="1:7" outlineLevel="1" x14ac:dyDescent="0.25">
      <c r="A44" s="35"/>
      <c r="B44" s="8"/>
      <c r="C44" s="21"/>
      <c r="D44" s="174"/>
      <c r="E44" s="174"/>
      <c r="F44" s="174"/>
      <c r="G44" s="174"/>
    </row>
    <row r="45" spans="1:7" outlineLevel="1" x14ac:dyDescent="0.25">
      <c r="A45" s="35"/>
      <c r="B45" s="8"/>
      <c r="C45" s="21"/>
      <c r="D45" s="174"/>
      <c r="E45" s="174"/>
      <c r="F45" s="174"/>
      <c r="G45" s="174"/>
    </row>
    <row r="46" spans="1:7" outlineLevel="1" x14ac:dyDescent="0.25">
      <c r="A46" s="35"/>
      <c r="B46" s="8"/>
      <c r="C46" s="21"/>
      <c r="D46" s="174"/>
      <c r="E46" s="174"/>
      <c r="F46" s="174"/>
      <c r="G46" s="174"/>
    </row>
    <row r="47" spans="1:7" outlineLevel="1" x14ac:dyDescent="0.25">
      <c r="A47" s="35"/>
      <c r="B47" s="8"/>
      <c r="C47" s="21"/>
      <c r="D47" s="174"/>
      <c r="E47" s="174"/>
      <c r="F47" s="174"/>
      <c r="G47" s="174"/>
    </row>
    <row r="48" spans="1:7" outlineLevel="1" x14ac:dyDescent="0.25">
      <c r="A48" s="35"/>
      <c r="B48" s="8"/>
      <c r="C48" s="21"/>
      <c r="D48" s="174"/>
      <c r="E48" s="174"/>
      <c r="F48" s="174"/>
      <c r="G48" s="174"/>
    </row>
    <row r="49" spans="1:7" outlineLevel="1" x14ac:dyDescent="0.25">
      <c r="A49" s="173"/>
      <c r="B49" s="112"/>
      <c r="C49" s="137"/>
      <c r="D49" s="175"/>
      <c r="E49" s="175"/>
      <c r="F49" s="174"/>
      <c r="G49" s="175"/>
    </row>
    <row r="50" spans="1:7" outlineLevel="1" x14ac:dyDescent="0.25">
      <c r="A50" s="35"/>
      <c r="B50" s="8"/>
      <c r="C50" s="21"/>
      <c r="D50" s="174"/>
      <c r="E50" s="174"/>
      <c r="F50" s="174"/>
      <c r="G50" s="8"/>
    </row>
    <row r="51" spans="1:7" outlineLevel="1" x14ac:dyDescent="0.25">
      <c r="A51" s="8"/>
      <c r="B51" s="8"/>
      <c r="C51" s="21"/>
      <c r="D51" s="174"/>
      <c r="E51" s="174"/>
      <c r="F51" s="8"/>
      <c r="G51" s="8"/>
    </row>
    <row r="53" spans="1:7" x14ac:dyDescent="0.25">
      <c r="A53" s="244" t="s">
        <v>73</v>
      </c>
      <c r="B53" s="244" t="str">
        <f>'Chart of Accounts GL'!B13</f>
        <v>Office Supplies</v>
      </c>
      <c r="C53" s="245"/>
      <c r="D53" s="244"/>
      <c r="E53" s="244"/>
      <c r="F53" s="244" t="s">
        <v>71</v>
      </c>
      <c r="G53" s="244">
        <f>'Chart of Accounts GL'!A13</f>
        <v>105</v>
      </c>
    </row>
    <row r="54" spans="1:7" ht="15.75" outlineLevel="1" thickBot="1" x14ac:dyDescent="0.3">
      <c r="A54" s="11"/>
      <c r="B54" s="12"/>
      <c r="C54" s="13"/>
      <c r="D54" s="14" t="s">
        <v>69</v>
      </c>
      <c r="E54" s="14"/>
      <c r="F54" s="14" t="s">
        <v>70</v>
      </c>
      <c r="G54" s="15"/>
    </row>
    <row r="55" spans="1:7" ht="30" outlineLevel="1" x14ac:dyDescent="0.25">
      <c r="A55" s="16" t="s">
        <v>35</v>
      </c>
      <c r="B55" s="17" t="s">
        <v>68</v>
      </c>
      <c r="C55" s="18" t="s">
        <v>38</v>
      </c>
      <c r="D55" s="17" t="s">
        <v>63</v>
      </c>
      <c r="E55" s="17" t="s">
        <v>64</v>
      </c>
      <c r="F55" s="17" t="s">
        <v>63</v>
      </c>
      <c r="G55" s="19" t="s">
        <v>64</v>
      </c>
    </row>
    <row r="56" spans="1:7" outlineLevel="1" x14ac:dyDescent="0.25">
      <c r="A56" s="35">
        <v>40329</v>
      </c>
      <c r="B56" s="8" t="s">
        <v>98</v>
      </c>
      <c r="C56" s="21"/>
      <c r="D56" s="174"/>
      <c r="E56" s="174"/>
      <c r="F56" s="36">
        <v>2000</v>
      </c>
      <c r="G56" s="174"/>
    </row>
    <row r="57" spans="1:7" outlineLevel="1" x14ac:dyDescent="0.25">
      <c r="A57" s="35"/>
      <c r="B57" s="8"/>
      <c r="C57" s="21"/>
      <c r="D57" s="174"/>
      <c r="E57" s="174"/>
      <c r="F57" s="174"/>
      <c r="G57" s="174"/>
    </row>
    <row r="58" spans="1:7" outlineLevel="1" x14ac:dyDescent="0.25">
      <c r="A58" s="35"/>
      <c r="B58" s="8"/>
      <c r="C58" s="21"/>
      <c r="D58" s="174"/>
      <c r="E58" s="174"/>
      <c r="F58" s="174"/>
      <c r="G58" s="174"/>
    </row>
    <row r="59" spans="1:7" outlineLevel="1" x14ac:dyDescent="0.25">
      <c r="A59" s="8"/>
      <c r="B59" s="8"/>
      <c r="C59" s="21"/>
      <c r="D59" s="8"/>
      <c r="E59" s="8"/>
      <c r="F59" s="8"/>
      <c r="G59" s="8"/>
    </row>
    <row r="60" spans="1:7" outlineLevel="1" x14ac:dyDescent="0.25">
      <c r="A60" s="8"/>
      <c r="B60" s="8"/>
      <c r="C60" s="21"/>
      <c r="D60" s="8"/>
      <c r="E60" s="8"/>
      <c r="F60" s="8"/>
      <c r="G60" s="8"/>
    </row>
    <row r="61" spans="1:7" outlineLevel="1" x14ac:dyDescent="0.25">
      <c r="A61" s="8"/>
      <c r="B61" s="8"/>
      <c r="C61" s="21"/>
      <c r="D61" s="8"/>
      <c r="E61" s="8"/>
      <c r="F61" s="8"/>
      <c r="G61" s="8"/>
    </row>
    <row r="62" spans="1:7" outlineLevel="1" x14ac:dyDescent="0.25">
      <c r="A62" s="8"/>
      <c r="B62" s="8"/>
      <c r="C62" s="21"/>
      <c r="D62" s="8"/>
      <c r="E62" s="8"/>
      <c r="F62" s="8"/>
      <c r="G62" s="8"/>
    </row>
    <row r="63" spans="1:7" outlineLevel="1" x14ac:dyDescent="0.25">
      <c r="A63" s="8"/>
      <c r="B63" s="8"/>
      <c r="C63" s="21"/>
      <c r="D63" s="8"/>
      <c r="E63" s="8"/>
      <c r="F63" s="8"/>
      <c r="G63" s="8"/>
    </row>
    <row r="64" spans="1:7" outlineLevel="1" x14ac:dyDescent="0.25"/>
    <row r="66" spans="1:7" x14ac:dyDescent="0.25">
      <c r="A66" s="244" t="s">
        <v>73</v>
      </c>
      <c r="B66" s="244" t="str">
        <f>'Chart of Accounts GL'!B14</f>
        <v>Prepaid Insurance</v>
      </c>
      <c r="C66" s="245"/>
      <c r="D66" s="244"/>
      <c r="E66" s="244"/>
      <c r="F66" s="244" t="s">
        <v>71</v>
      </c>
      <c r="G66" s="244">
        <f>'Chart of Accounts GL'!A14</f>
        <v>106</v>
      </c>
    </row>
    <row r="67" spans="1:7" ht="15.75" outlineLevel="1" thickBot="1" x14ac:dyDescent="0.3">
      <c r="A67" s="11"/>
      <c r="B67" s="12"/>
      <c r="C67" s="13"/>
      <c r="D67" s="14" t="s">
        <v>69</v>
      </c>
      <c r="E67" s="14"/>
      <c r="F67" s="14" t="s">
        <v>70</v>
      </c>
      <c r="G67" s="15"/>
    </row>
    <row r="68" spans="1:7" ht="30" outlineLevel="1" x14ac:dyDescent="0.25">
      <c r="A68" s="16" t="s">
        <v>35</v>
      </c>
      <c r="B68" s="17" t="s">
        <v>68</v>
      </c>
      <c r="C68" s="18" t="s">
        <v>38</v>
      </c>
      <c r="D68" s="17" t="s">
        <v>63</v>
      </c>
      <c r="E68" s="17" t="s">
        <v>64</v>
      </c>
      <c r="F68" s="17" t="s">
        <v>63</v>
      </c>
      <c r="G68" s="19" t="s">
        <v>64</v>
      </c>
    </row>
    <row r="69" spans="1:7" outlineLevel="1" x14ac:dyDescent="0.25">
      <c r="A69" s="35">
        <v>40329</v>
      </c>
      <c r="B69" s="8"/>
      <c r="C69" s="21"/>
      <c r="D69" s="8"/>
      <c r="E69" s="36"/>
      <c r="F69" s="36">
        <f>'Data - ADJ JE'!I13</f>
        <v>14000</v>
      </c>
      <c r="G69" s="8"/>
    </row>
    <row r="70" spans="1:7" outlineLevel="1" x14ac:dyDescent="0.25">
      <c r="A70" s="35"/>
      <c r="B70" s="8"/>
      <c r="C70" s="21"/>
      <c r="D70" s="8"/>
      <c r="E70" s="36"/>
      <c r="F70" s="36"/>
      <c r="G70" s="8"/>
    </row>
    <row r="71" spans="1:7" outlineLevel="1" x14ac:dyDescent="0.25">
      <c r="A71" s="8"/>
      <c r="B71" s="8"/>
      <c r="C71" s="21"/>
      <c r="D71" s="8"/>
      <c r="E71" s="8"/>
      <c r="F71" s="8"/>
      <c r="G71" s="8"/>
    </row>
    <row r="72" spans="1:7" outlineLevel="1" x14ac:dyDescent="0.25">
      <c r="A72" s="8"/>
      <c r="B72" s="8"/>
      <c r="C72" s="21"/>
      <c r="D72" s="8"/>
      <c r="E72" s="8"/>
      <c r="F72" s="8"/>
      <c r="G72" s="8"/>
    </row>
    <row r="73" spans="1:7" outlineLevel="1" x14ac:dyDescent="0.25">
      <c r="A73" s="8"/>
      <c r="B73" s="8"/>
      <c r="C73" s="21"/>
      <c r="D73" s="8"/>
      <c r="E73" s="8"/>
      <c r="F73" s="8"/>
      <c r="G73" s="8"/>
    </row>
    <row r="74" spans="1:7" outlineLevel="1" x14ac:dyDescent="0.25">
      <c r="A74" s="8"/>
      <c r="B74" s="8"/>
      <c r="C74" s="21"/>
      <c r="D74" s="8"/>
      <c r="E74" s="8"/>
      <c r="F74" s="8"/>
      <c r="G74" s="8"/>
    </row>
    <row r="75" spans="1:7" outlineLevel="1" x14ac:dyDescent="0.25">
      <c r="A75" s="8"/>
      <c r="B75" s="8"/>
      <c r="C75" s="21"/>
      <c r="D75" s="8"/>
      <c r="E75" s="8"/>
      <c r="F75" s="8"/>
      <c r="G75" s="8"/>
    </row>
    <row r="76" spans="1:7" outlineLevel="1" x14ac:dyDescent="0.25">
      <c r="A76" s="8"/>
      <c r="B76" s="8"/>
      <c r="C76" s="21"/>
      <c r="D76" s="8"/>
      <c r="E76" s="8"/>
      <c r="F76" s="8"/>
      <c r="G76" s="8"/>
    </row>
    <row r="77" spans="1:7" outlineLevel="1" x14ac:dyDescent="0.25"/>
    <row r="79" spans="1:7" x14ac:dyDescent="0.25">
      <c r="A79" s="244" t="s">
        <v>73</v>
      </c>
      <c r="B79" s="244" t="str">
        <f>'Chart of Accounts GL'!B16</f>
        <v>Land</v>
      </c>
      <c r="C79" s="245"/>
      <c r="D79" s="244"/>
      <c r="E79" s="244"/>
      <c r="F79" s="244" t="s">
        <v>71</v>
      </c>
      <c r="G79" s="244">
        <f>'Chart of Accounts GL'!A16</f>
        <v>140</v>
      </c>
    </row>
    <row r="80" spans="1:7" ht="15.75" outlineLevel="1" thickBot="1" x14ac:dyDescent="0.3">
      <c r="A80" s="11"/>
      <c r="B80" s="12"/>
      <c r="C80" s="13"/>
      <c r="D80" s="14" t="s">
        <v>69</v>
      </c>
      <c r="E80" s="14"/>
      <c r="F80" s="14" t="s">
        <v>70</v>
      </c>
      <c r="G80" s="15"/>
    </row>
    <row r="81" spans="1:7" ht="30" outlineLevel="1" x14ac:dyDescent="0.25">
      <c r="A81" s="16" t="s">
        <v>35</v>
      </c>
      <c r="B81" s="17" t="s">
        <v>68</v>
      </c>
      <c r="C81" s="18" t="s">
        <v>38</v>
      </c>
      <c r="D81" s="17" t="s">
        <v>63</v>
      </c>
      <c r="E81" s="17" t="s">
        <v>64</v>
      </c>
      <c r="F81" s="17" t="s">
        <v>63</v>
      </c>
      <c r="G81" s="19" t="s">
        <v>64</v>
      </c>
    </row>
    <row r="82" spans="1:7" outlineLevel="1" x14ac:dyDescent="0.25">
      <c r="A82" s="35">
        <v>40330</v>
      </c>
      <c r="B82" s="8" t="s">
        <v>160</v>
      </c>
      <c r="C82" s="21"/>
      <c r="D82" s="36">
        <v>2000600</v>
      </c>
      <c r="E82" s="36"/>
      <c r="F82" s="36">
        <f>D82</f>
        <v>2000600</v>
      </c>
      <c r="G82" s="8"/>
    </row>
    <row r="83" spans="1:7" outlineLevel="1" x14ac:dyDescent="0.25">
      <c r="A83" s="8"/>
      <c r="B83" s="8"/>
      <c r="C83" s="21"/>
      <c r="D83" s="8"/>
      <c r="E83" s="8"/>
      <c r="F83" s="8"/>
      <c r="G83" s="8"/>
    </row>
    <row r="84" spans="1:7" outlineLevel="1" x14ac:dyDescent="0.25">
      <c r="A84" s="8"/>
      <c r="B84" s="8"/>
      <c r="C84" s="21"/>
      <c r="D84" s="8"/>
      <c r="E84" s="8"/>
      <c r="F84" s="8"/>
      <c r="G84" s="8"/>
    </row>
    <row r="85" spans="1:7" outlineLevel="1" x14ac:dyDescent="0.25">
      <c r="A85" s="8"/>
      <c r="B85" s="8"/>
      <c r="C85" s="21"/>
      <c r="D85" s="8"/>
      <c r="E85" s="8"/>
      <c r="F85" s="8"/>
      <c r="G85" s="8"/>
    </row>
    <row r="86" spans="1:7" outlineLevel="1" x14ac:dyDescent="0.25">
      <c r="A86" s="8"/>
      <c r="B86" s="8"/>
      <c r="C86" s="21"/>
      <c r="D86" s="8"/>
      <c r="E86" s="8"/>
      <c r="F86" s="8"/>
      <c r="G86" s="8"/>
    </row>
    <row r="87" spans="1:7" outlineLevel="1" x14ac:dyDescent="0.25">
      <c r="A87" s="8"/>
      <c r="B87" s="8"/>
      <c r="C87" s="21"/>
      <c r="D87" s="8"/>
      <c r="E87" s="8"/>
      <c r="F87" s="8"/>
      <c r="G87" s="8"/>
    </row>
    <row r="88" spans="1:7" outlineLevel="1" x14ac:dyDescent="0.25">
      <c r="A88" s="8"/>
      <c r="B88" s="8"/>
      <c r="C88" s="21"/>
      <c r="D88" s="8"/>
      <c r="E88" s="8"/>
      <c r="F88" s="8"/>
      <c r="G88" s="8"/>
    </row>
    <row r="89" spans="1:7" outlineLevel="1" x14ac:dyDescent="0.25">
      <c r="A89" s="8"/>
      <c r="B89" s="8"/>
      <c r="C89" s="21"/>
      <c r="D89" s="8"/>
      <c r="E89" s="8"/>
      <c r="F89" s="8"/>
      <c r="G89" s="8"/>
    </row>
    <row r="90" spans="1:7" outlineLevel="1" x14ac:dyDescent="0.25"/>
    <row r="92" spans="1:7" x14ac:dyDescent="0.25">
      <c r="A92" s="244" t="s">
        <v>73</v>
      </c>
      <c r="B92" s="244" t="str">
        <f>'Chart of Accounts GL'!B17</f>
        <v>Building</v>
      </c>
      <c r="C92" s="245"/>
      <c r="D92" s="244"/>
      <c r="E92" s="244"/>
      <c r="F92" s="244" t="s">
        <v>71</v>
      </c>
      <c r="G92" s="244">
        <f>'Chart of Accounts GL'!A17</f>
        <v>145</v>
      </c>
    </row>
    <row r="93" spans="1:7" ht="15.75" outlineLevel="1" thickBot="1" x14ac:dyDescent="0.3">
      <c r="A93" s="11"/>
      <c r="B93" s="12"/>
      <c r="C93" s="13"/>
      <c r="D93" s="14" t="s">
        <v>69</v>
      </c>
      <c r="E93" s="14"/>
      <c r="F93" s="14" t="s">
        <v>70</v>
      </c>
      <c r="G93" s="15"/>
    </row>
    <row r="94" spans="1:7" ht="30" outlineLevel="1" x14ac:dyDescent="0.25">
      <c r="A94" s="16" t="s">
        <v>35</v>
      </c>
      <c r="B94" s="17" t="s">
        <v>68</v>
      </c>
      <c r="C94" s="18" t="s">
        <v>38</v>
      </c>
      <c r="D94" s="17" t="s">
        <v>63</v>
      </c>
      <c r="E94" s="17" t="s">
        <v>64</v>
      </c>
      <c r="F94" s="17" t="s">
        <v>63</v>
      </c>
      <c r="G94" s="19" t="s">
        <v>64</v>
      </c>
    </row>
    <row r="95" spans="1:7" outlineLevel="1" x14ac:dyDescent="0.25">
      <c r="A95" s="35">
        <v>40330</v>
      </c>
      <c r="B95" s="8" t="s">
        <v>160</v>
      </c>
      <c r="C95" s="21"/>
      <c r="D95" s="36">
        <v>1500000</v>
      </c>
      <c r="E95" s="36"/>
      <c r="F95" s="36">
        <f>D95</f>
        <v>1500000</v>
      </c>
      <c r="G95" s="8"/>
    </row>
    <row r="96" spans="1:7" outlineLevel="1" x14ac:dyDescent="0.25">
      <c r="A96" s="8"/>
      <c r="B96" s="8"/>
      <c r="C96" s="21"/>
      <c r="D96" s="8"/>
      <c r="E96" s="8"/>
      <c r="F96" s="8"/>
      <c r="G96" s="8"/>
    </row>
    <row r="97" spans="1:7" outlineLevel="1" x14ac:dyDescent="0.25">
      <c r="A97" s="8"/>
      <c r="B97" s="8"/>
      <c r="C97" s="21"/>
      <c r="D97" s="8"/>
      <c r="E97" s="8"/>
      <c r="F97" s="8"/>
      <c r="G97" s="8"/>
    </row>
    <row r="98" spans="1:7" outlineLevel="1" x14ac:dyDescent="0.25">
      <c r="A98" s="8"/>
      <c r="B98" s="8"/>
      <c r="C98" s="21"/>
      <c r="D98" s="8"/>
      <c r="E98" s="8"/>
      <c r="F98" s="8"/>
      <c r="G98" s="8"/>
    </row>
    <row r="99" spans="1:7" outlineLevel="1" x14ac:dyDescent="0.25">
      <c r="A99" s="8"/>
      <c r="B99" s="8"/>
      <c r="C99" s="21"/>
      <c r="D99" s="8"/>
      <c r="E99" s="8"/>
      <c r="F99" s="8"/>
      <c r="G99" s="8"/>
    </row>
    <row r="100" spans="1:7" outlineLevel="1" x14ac:dyDescent="0.25">
      <c r="A100" s="8"/>
      <c r="B100" s="8"/>
      <c r="C100" s="21"/>
      <c r="D100" s="8"/>
      <c r="E100" s="8"/>
      <c r="F100" s="8"/>
      <c r="G100" s="8"/>
    </row>
    <row r="101" spans="1:7" outlineLevel="1" x14ac:dyDescent="0.25">
      <c r="A101" s="8"/>
      <c r="B101" s="8"/>
      <c r="C101" s="21"/>
      <c r="D101" s="8"/>
      <c r="E101" s="8"/>
      <c r="F101" s="8"/>
      <c r="G101" s="8"/>
    </row>
    <row r="102" spans="1:7" outlineLevel="1" x14ac:dyDescent="0.25">
      <c r="A102" s="8"/>
      <c r="B102" s="8"/>
      <c r="C102" s="21"/>
      <c r="D102" s="8"/>
      <c r="E102" s="8"/>
      <c r="F102" s="8"/>
      <c r="G102" s="8"/>
    </row>
    <row r="103" spans="1:7" outlineLevel="1" x14ac:dyDescent="0.25"/>
    <row r="105" spans="1:7" x14ac:dyDescent="0.25">
      <c r="A105" s="244" t="s">
        <v>73</v>
      </c>
      <c r="B105" s="244" t="str">
        <f>'Chart of Accounts GL'!B18</f>
        <v>Accumulated Depreciation - Building</v>
      </c>
      <c r="C105" s="245"/>
      <c r="D105" s="244"/>
      <c r="E105" s="244"/>
      <c r="F105" s="244" t="s">
        <v>71</v>
      </c>
      <c r="G105" s="244">
        <f>'Chart of Accounts GL'!A18</f>
        <v>146</v>
      </c>
    </row>
    <row r="106" spans="1:7" ht="15.75" outlineLevel="1" thickBot="1" x14ac:dyDescent="0.3">
      <c r="A106" s="11"/>
      <c r="B106" s="12"/>
      <c r="C106" s="13"/>
      <c r="D106" s="14" t="s">
        <v>69</v>
      </c>
      <c r="E106" s="14"/>
      <c r="F106" s="14" t="s">
        <v>70</v>
      </c>
      <c r="G106" s="15"/>
    </row>
    <row r="107" spans="1:7" ht="30" outlineLevel="1" x14ac:dyDescent="0.25">
      <c r="A107" s="16" t="s">
        <v>35</v>
      </c>
      <c r="B107" s="17" t="s">
        <v>68</v>
      </c>
      <c r="C107" s="18" t="s">
        <v>38</v>
      </c>
      <c r="D107" s="17" t="s">
        <v>63</v>
      </c>
      <c r="E107" s="17" t="s">
        <v>64</v>
      </c>
      <c r="F107" s="17" t="s">
        <v>63</v>
      </c>
      <c r="G107" s="19" t="s">
        <v>64</v>
      </c>
    </row>
    <row r="108" spans="1:7" outlineLevel="1" x14ac:dyDescent="0.25">
      <c r="A108" s="35">
        <v>40329</v>
      </c>
      <c r="B108" s="8" t="s">
        <v>160</v>
      </c>
      <c r="C108" s="21"/>
      <c r="D108" s="8"/>
      <c r="E108" s="36">
        <v>1500000</v>
      </c>
      <c r="F108" s="36"/>
      <c r="G108" s="36">
        <f>E108</f>
        <v>1500000</v>
      </c>
    </row>
    <row r="109" spans="1:7" outlineLevel="1" x14ac:dyDescent="0.25">
      <c r="A109" s="8"/>
      <c r="B109" s="8"/>
      <c r="C109" s="21"/>
      <c r="D109" s="8"/>
      <c r="E109" s="8"/>
      <c r="F109" s="8"/>
      <c r="G109" s="8"/>
    </row>
    <row r="110" spans="1:7" outlineLevel="1" x14ac:dyDescent="0.25">
      <c r="A110" s="8"/>
      <c r="B110" s="8"/>
      <c r="C110" s="21"/>
      <c r="D110" s="8"/>
      <c r="E110" s="8"/>
      <c r="F110" s="8"/>
      <c r="G110" s="8"/>
    </row>
    <row r="111" spans="1:7" outlineLevel="1" x14ac:dyDescent="0.25">
      <c r="A111" s="8"/>
      <c r="B111" s="8"/>
      <c r="C111" s="21"/>
      <c r="D111" s="8"/>
      <c r="E111" s="8"/>
      <c r="F111" s="8"/>
      <c r="G111" s="8"/>
    </row>
    <row r="112" spans="1:7" outlineLevel="1" x14ac:dyDescent="0.25">
      <c r="A112" s="8"/>
      <c r="B112" s="8"/>
      <c r="C112" s="21"/>
      <c r="D112" s="8"/>
      <c r="E112" s="8"/>
      <c r="F112" s="8"/>
      <c r="G112" s="8"/>
    </row>
    <row r="113" spans="1:7" outlineLevel="1" x14ac:dyDescent="0.25">
      <c r="A113" s="8"/>
      <c r="B113" s="8"/>
      <c r="C113" s="21"/>
      <c r="D113" s="8"/>
      <c r="E113" s="8"/>
      <c r="F113" s="8"/>
      <c r="G113" s="8"/>
    </row>
    <row r="114" spans="1:7" outlineLevel="1" x14ac:dyDescent="0.25">
      <c r="A114" s="8"/>
      <c r="B114" s="8"/>
      <c r="C114" s="21"/>
      <c r="D114" s="8"/>
      <c r="E114" s="8"/>
      <c r="F114" s="8"/>
      <c r="G114" s="8"/>
    </row>
    <row r="115" spans="1:7" outlineLevel="1" x14ac:dyDescent="0.25">
      <c r="A115" s="8"/>
      <c r="B115" s="8"/>
      <c r="C115" s="21"/>
      <c r="D115" s="8"/>
      <c r="E115" s="8"/>
      <c r="F115" s="8"/>
      <c r="G115" s="8"/>
    </row>
    <row r="116" spans="1:7" outlineLevel="1" x14ac:dyDescent="0.25">
      <c r="A116" s="20"/>
      <c r="B116" s="20"/>
      <c r="C116" s="39"/>
      <c r="D116" s="20"/>
      <c r="E116" s="20"/>
      <c r="F116" s="20"/>
      <c r="G116" s="20"/>
    </row>
    <row r="118" spans="1:7" x14ac:dyDescent="0.25">
      <c r="A118" s="244" t="s">
        <v>73</v>
      </c>
      <c r="B118" s="244" t="str">
        <f>'Chart of Accounts GL'!B19</f>
        <v>Equipment &amp; Furniture - Warehouse</v>
      </c>
      <c r="C118" s="245"/>
      <c r="D118" s="244"/>
      <c r="E118" s="244"/>
      <c r="F118" s="244" t="s">
        <v>71</v>
      </c>
      <c r="G118" s="244">
        <f>'Chart of Accounts GL'!A19</f>
        <v>151</v>
      </c>
    </row>
    <row r="119" spans="1:7" ht="15.75" outlineLevel="1" thickBot="1" x14ac:dyDescent="0.3">
      <c r="A119" s="11"/>
      <c r="B119" s="12"/>
      <c r="C119" s="13"/>
      <c r="D119" s="14" t="s">
        <v>69</v>
      </c>
      <c r="E119" s="14"/>
      <c r="F119" s="14" t="s">
        <v>70</v>
      </c>
      <c r="G119" s="15"/>
    </row>
    <row r="120" spans="1:7" ht="30" outlineLevel="1" x14ac:dyDescent="0.25">
      <c r="A120" s="16" t="s">
        <v>35</v>
      </c>
      <c r="B120" s="17" t="s">
        <v>68</v>
      </c>
      <c r="C120" s="18" t="s">
        <v>38</v>
      </c>
      <c r="D120" s="17" t="s">
        <v>63</v>
      </c>
      <c r="E120" s="17" t="s">
        <v>64</v>
      </c>
      <c r="F120" s="17" t="s">
        <v>63</v>
      </c>
      <c r="G120" s="19" t="s">
        <v>64</v>
      </c>
    </row>
    <row r="121" spans="1:7" outlineLevel="1" x14ac:dyDescent="0.25">
      <c r="A121" s="35">
        <v>40329</v>
      </c>
      <c r="B121" s="8" t="s">
        <v>98</v>
      </c>
      <c r="C121" s="21"/>
      <c r="D121" s="8"/>
      <c r="E121" s="8"/>
      <c r="F121" s="36">
        <v>10000</v>
      </c>
      <c r="G121" s="8"/>
    </row>
    <row r="122" spans="1:7" outlineLevel="1" x14ac:dyDescent="0.25">
      <c r="A122" s="8"/>
      <c r="B122" s="8"/>
      <c r="C122" s="21"/>
      <c r="D122" s="8"/>
      <c r="E122" s="8"/>
      <c r="F122" s="8"/>
      <c r="G122" s="8"/>
    </row>
    <row r="123" spans="1:7" outlineLevel="1" x14ac:dyDescent="0.25">
      <c r="A123" s="8"/>
      <c r="B123" s="8"/>
      <c r="C123" s="21"/>
      <c r="D123" s="8"/>
      <c r="E123" s="8"/>
      <c r="F123" s="8"/>
      <c r="G123" s="8"/>
    </row>
    <row r="124" spans="1:7" outlineLevel="1" x14ac:dyDescent="0.25">
      <c r="A124" s="8"/>
      <c r="B124" s="8"/>
      <c r="C124" s="21"/>
      <c r="D124" s="8"/>
      <c r="E124" s="8"/>
      <c r="F124" s="8"/>
      <c r="G124" s="8"/>
    </row>
    <row r="125" spans="1:7" outlineLevel="1" x14ac:dyDescent="0.25">
      <c r="A125" s="8"/>
      <c r="B125" s="8"/>
      <c r="C125" s="21"/>
      <c r="D125" s="8"/>
      <c r="E125" s="8"/>
      <c r="F125" s="8"/>
      <c r="G125" s="8"/>
    </row>
    <row r="126" spans="1:7" outlineLevel="1" x14ac:dyDescent="0.25">
      <c r="A126" s="8"/>
      <c r="B126" s="8"/>
      <c r="C126" s="21"/>
      <c r="D126" s="8"/>
      <c r="E126" s="8"/>
      <c r="F126" s="8"/>
      <c r="G126" s="8"/>
    </row>
    <row r="127" spans="1:7" outlineLevel="1" x14ac:dyDescent="0.25">
      <c r="A127" s="8"/>
      <c r="B127" s="8"/>
      <c r="C127" s="21"/>
      <c r="D127" s="8"/>
      <c r="E127" s="8"/>
      <c r="F127" s="8"/>
      <c r="G127" s="8"/>
    </row>
    <row r="128" spans="1:7" outlineLevel="1" x14ac:dyDescent="0.25">
      <c r="A128" s="8"/>
      <c r="B128" s="8"/>
      <c r="C128" s="21"/>
      <c r="D128" s="8"/>
      <c r="E128" s="8"/>
      <c r="F128" s="8"/>
      <c r="G128" s="8"/>
    </row>
    <row r="129" spans="1:7" outlineLevel="1" x14ac:dyDescent="0.25"/>
    <row r="131" spans="1:7" x14ac:dyDescent="0.25">
      <c r="A131" s="244" t="s">
        <v>73</v>
      </c>
      <c r="B131" s="244" t="str">
        <f>'Chart of Accounts GL'!B20</f>
        <v>Accumulated Depreciation - Equip &amp; Furn. - Warehouse</v>
      </c>
      <c r="C131" s="245"/>
      <c r="D131" s="244"/>
      <c r="E131" s="244"/>
      <c r="F131" s="244" t="s">
        <v>71</v>
      </c>
      <c r="G131" s="244">
        <f>'Chart of Accounts GL'!A20</f>
        <v>152</v>
      </c>
    </row>
    <row r="132" spans="1:7" ht="15.75" outlineLevel="1" thickBot="1" x14ac:dyDescent="0.3">
      <c r="A132" s="11"/>
      <c r="B132" s="12"/>
      <c r="C132" s="13"/>
      <c r="D132" s="14" t="s">
        <v>69</v>
      </c>
      <c r="E132" s="14"/>
      <c r="F132" s="14" t="s">
        <v>70</v>
      </c>
      <c r="G132" s="15"/>
    </row>
    <row r="133" spans="1:7" ht="30" outlineLevel="1" x14ac:dyDescent="0.25">
      <c r="A133" s="16" t="s">
        <v>35</v>
      </c>
      <c r="B133" s="17" t="s">
        <v>68</v>
      </c>
      <c r="C133" s="18" t="s">
        <v>38</v>
      </c>
      <c r="D133" s="17" t="s">
        <v>63</v>
      </c>
      <c r="E133" s="17" t="s">
        <v>64</v>
      </c>
      <c r="F133" s="17" t="s">
        <v>63</v>
      </c>
      <c r="G133" s="19" t="s">
        <v>64</v>
      </c>
    </row>
    <row r="134" spans="1:7" outlineLevel="1" x14ac:dyDescent="0.25">
      <c r="A134" s="35">
        <v>40329</v>
      </c>
      <c r="B134" s="8" t="s">
        <v>98</v>
      </c>
      <c r="C134" s="21"/>
      <c r="D134" s="8"/>
      <c r="E134" s="8"/>
      <c r="F134" s="8"/>
      <c r="G134" s="36">
        <v>1900</v>
      </c>
    </row>
    <row r="135" spans="1:7" outlineLevel="1" x14ac:dyDescent="0.25">
      <c r="A135" s="35"/>
      <c r="B135" s="8"/>
      <c r="C135" s="21"/>
      <c r="D135" s="8"/>
      <c r="E135" s="8"/>
      <c r="F135" s="8"/>
      <c r="G135" s="38"/>
    </row>
    <row r="136" spans="1:7" outlineLevel="1" x14ac:dyDescent="0.25">
      <c r="A136" s="8"/>
      <c r="B136" s="8"/>
      <c r="C136" s="21"/>
      <c r="D136" s="8"/>
      <c r="E136" s="8"/>
      <c r="F136" s="8"/>
      <c r="G136" s="8"/>
    </row>
    <row r="137" spans="1:7" outlineLevel="1" x14ac:dyDescent="0.25">
      <c r="A137" s="8"/>
      <c r="B137" s="8"/>
      <c r="C137" s="21"/>
      <c r="D137" s="8"/>
      <c r="E137" s="8"/>
      <c r="F137" s="8"/>
      <c r="G137" s="8"/>
    </row>
    <row r="138" spans="1:7" outlineLevel="1" x14ac:dyDescent="0.25">
      <c r="A138" s="8"/>
      <c r="B138" s="8"/>
      <c r="C138" s="21"/>
      <c r="D138" s="8"/>
      <c r="E138" s="8"/>
      <c r="F138" s="8"/>
      <c r="G138" s="8"/>
    </row>
    <row r="139" spans="1:7" outlineLevel="1" x14ac:dyDescent="0.25">
      <c r="A139" s="8"/>
      <c r="B139" s="8"/>
      <c r="C139" s="21"/>
      <c r="D139" s="8"/>
      <c r="E139" s="8"/>
      <c r="F139" s="8"/>
      <c r="G139" s="8"/>
    </row>
    <row r="140" spans="1:7" outlineLevel="1" x14ac:dyDescent="0.25">
      <c r="A140" s="8"/>
      <c r="B140" s="8"/>
      <c r="C140" s="21"/>
      <c r="D140" s="8"/>
      <c r="E140" s="8"/>
      <c r="F140" s="8"/>
      <c r="G140" s="8"/>
    </row>
    <row r="141" spans="1:7" outlineLevel="1" x14ac:dyDescent="0.25">
      <c r="A141" s="8"/>
      <c r="B141" s="8"/>
      <c r="C141" s="21"/>
      <c r="D141" s="8"/>
      <c r="E141" s="8"/>
      <c r="F141" s="8"/>
      <c r="G141" s="8"/>
    </row>
    <row r="142" spans="1:7" outlineLevel="1" x14ac:dyDescent="0.25"/>
    <row r="144" spans="1:7" x14ac:dyDescent="0.25">
      <c r="A144" s="244" t="s">
        <v>73</v>
      </c>
      <c r="B144" s="244" t="str">
        <f>'Chart of Accounts GL'!B21</f>
        <v>Equipment &amp; Furniture - Office</v>
      </c>
      <c r="C144" s="245"/>
      <c r="D144" s="244"/>
      <c r="E144" s="244"/>
      <c r="F144" s="244" t="s">
        <v>71</v>
      </c>
      <c r="G144" s="244">
        <f>'Chart of Accounts GL'!A21</f>
        <v>153</v>
      </c>
    </row>
    <row r="145" spans="1:7" ht="15.75" outlineLevel="1" thickBot="1" x14ac:dyDescent="0.3">
      <c r="A145" s="11"/>
      <c r="B145" s="12"/>
      <c r="C145" s="13"/>
      <c r="D145" s="14" t="s">
        <v>69</v>
      </c>
      <c r="E145" s="14"/>
      <c r="F145" s="14" t="s">
        <v>70</v>
      </c>
      <c r="G145" s="15"/>
    </row>
    <row r="146" spans="1:7" ht="30" outlineLevel="1" x14ac:dyDescent="0.25">
      <c r="A146" s="16" t="s">
        <v>35</v>
      </c>
      <c r="B146" s="17" t="s">
        <v>68</v>
      </c>
      <c r="C146" s="18" t="s">
        <v>38</v>
      </c>
      <c r="D146" s="17" t="s">
        <v>63</v>
      </c>
      <c r="E146" s="17" t="s">
        <v>64</v>
      </c>
      <c r="F146" s="17" t="s">
        <v>63</v>
      </c>
      <c r="G146" s="19" t="s">
        <v>64</v>
      </c>
    </row>
    <row r="147" spans="1:7" outlineLevel="1" x14ac:dyDescent="0.25">
      <c r="A147" s="35">
        <v>40329</v>
      </c>
      <c r="B147" s="8" t="s">
        <v>98</v>
      </c>
      <c r="C147" s="21"/>
      <c r="D147" s="8"/>
      <c r="E147" s="8"/>
      <c r="F147" s="36">
        <v>8500</v>
      </c>
      <c r="G147" s="8"/>
    </row>
    <row r="148" spans="1:7" outlineLevel="1" x14ac:dyDescent="0.25">
      <c r="A148" s="35"/>
      <c r="B148" s="8"/>
      <c r="C148" s="21"/>
      <c r="D148" s="8"/>
      <c r="E148" s="8"/>
      <c r="F148" s="38"/>
      <c r="G148" s="8"/>
    </row>
    <row r="149" spans="1:7" outlineLevel="1" x14ac:dyDescent="0.25">
      <c r="A149" s="8"/>
      <c r="B149" s="8"/>
      <c r="C149" s="21"/>
      <c r="D149" s="8"/>
      <c r="E149" s="8"/>
      <c r="F149" s="8"/>
      <c r="G149" s="8"/>
    </row>
    <row r="150" spans="1:7" outlineLevel="1" x14ac:dyDescent="0.25">
      <c r="A150" s="8"/>
      <c r="B150" s="8"/>
      <c r="C150" s="21"/>
      <c r="D150" s="8"/>
      <c r="E150" s="8"/>
      <c r="F150" s="8"/>
      <c r="G150" s="8"/>
    </row>
    <row r="151" spans="1:7" outlineLevel="1" x14ac:dyDescent="0.25">
      <c r="A151" s="8"/>
      <c r="B151" s="8"/>
      <c r="C151" s="21"/>
      <c r="D151" s="8"/>
      <c r="E151" s="8"/>
      <c r="F151" s="8"/>
      <c r="G151" s="8"/>
    </row>
    <row r="152" spans="1:7" outlineLevel="1" x14ac:dyDescent="0.25">
      <c r="A152" s="8"/>
      <c r="B152" s="8"/>
      <c r="C152" s="21"/>
      <c r="D152" s="8"/>
      <c r="E152" s="8"/>
      <c r="F152" s="8"/>
      <c r="G152" s="8"/>
    </row>
    <row r="153" spans="1:7" outlineLevel="1" x14ac:dyDescent="0.25">
      <c r="A153" s="8"/>
      <c r="B153" s="8"/>
      <c r="C153" s="21"/>
      <c r="D153" s="8"/>
      <c r="E153" s="8"/>
      <c r="F153" s="8"/>
      <c r="G153" s="8"/>
    </row>
    <row r="154" spans="1:7" outlineLevel="1" x14ac:dyDescent="0.25">
      <c r="A154" s="8"/>
      <c r="B154" s="8"/>
      <c r="C154" s="21"/>
      <c r="D154" s="8"/>
      <c r="E154" s="8"/>
      <c r="F154" s="8"/>
      <c r="G154" s="8"/>
    </row>
    <row r="155" spans="1:7" outlineLevel="1" x14ac:dyDescent="0.25"/>
    <row r="157" spans="1:7" x14ac:dyDescent="0.25">
      <c r="A157" s="244" t="s">
        <v>73</v>
      </c>
      <c r="B157" s="244" t="str">
        <f>'Chart of Accounts GL'!B22</f>
        <v>Accumulated Depreciation - Equip &amp; Furn. - Office</v>
      </c>
      <c r="C157" s="245"/>
      <c r="D157" s="244"/>
      <c r="E157" s="244"/>
      <c r="F157" s="244" t="s">
        <v>71</v>
      </c>
      <c r="G157" s="244">
        <f>'Chart of Accounts GL'!A22</f>
        <v>154</v>
      </c>
    </row>
    <row r="158" spans="1:7" ht="15.75" outlineLevel="1" thickBot="1" x14ac:dyDescent="0.3">
      <c r="A158" s="11"/>
      <c r="B158" s="12"/>
      <c r="C158" s="13"/>
      <c r="D158" s="14" t="s">
        <v>69</v>
      </c>
      <c r="E158" s="14"/>
      <c r="F158" s="14" t="s">
        <v>70</v>
      </c>
      <c r="G158" s="15"/>
    </row>
    <row r="159" spans="1:7" ht="30" outlineLevel="1" x14ac:dyDescent="0.25">
      <c r="A159" s="16" t="s">
        <v>35</v>
      </c>
      <c r="B159" s="17" t="s">
        <v>68</v>
      </c>
      <c r="C159" s="18" t="s">
        <v>38</v>
      </c>
      <c r="D159" s="17" t="s">
        <v>63</v>
      </c>
      <c r="E159" s="17" t="s">
        <v>64</v>
      </c>
      <c r="F159" s="17" t="s">
        <v>63</v>
      </c>
      <c r="G159" s="19" t="s">
        <v>64</v>
      </c>
    </row>
    <row r="160" spans="1:7" outlineLevel="1" x14ac:dyDescent="0.25">
      <c r="A160" s="35">
        <v>40329</v>
      </c>
      <c r="B160" s="8" t="s">
        <v>98</v>
      </c>
      <c r="C160" s="21"/>
      <c r="D160" s="8"/>
      <c r="E160" s="8"/>
      <c r="F160" s="8"/>
      <c r="G160" s="36">
        <v>1600</v>
      </c>
    </row>
    <row r="161" spans="1:17" outlineLevel="1" x14ac:dyDescent="0.25">
      <c r="A161" s="35"/>
      <c r="B161" s="8"/>
      <c r="C161" s="21"/>
      <c r="D161" s="8"/>
      <c r="E161" s="192"/>
      <c r="F161" s="8"/>
      <c r="G161" s="38"/>
    </row>
    <row r="162" spans="1:17" outlineLevel="1" x14ac:dyDescent="0.25">
      <c r="A162" s="8"/>
      <c r="B162" s="8"/>
      <c r="C162" s="21"/>
      <c r="D162" s="8"/>
      <c r="E162" s="8"/>
      <c r="F162" s="8"/>
      <c r="G162" s="8"/>
    </row>
    <row r="163" spans="1:17" outlineLevel="1" x14ac:dyDescent="0.25">
      <c r="A163" s="8"/>
      <c r="B163" s="8"/>
      <c r="C163" s="21"/>
      <c r="D163" s="8"/>
      <c r="E163" s="8"/>
      <c r="F163" s="8"/>
      <c r="G163" s="8"/>
    </row>
    <row r="164" spans="1:17" outlineLevel="1" x14ac:dyDescent="0.25">
      <c r="A164" s="8"/>
      <c r="B164" s="8"/>
      <c r="C164" s="21"/>
      <c r="D164" s="8"/>
      <c r="E164" s="8"/>
      <c r="F164" s="8"/>
      <c r="G164" s="8"/>
    </row>
    <row r="165" spans="1:17" outlineLevel="1" x14ac:dyDescent="0.25">
      <c r="A165" s="8"/>
      <c r="B165" s="8"/>
      <c r="C165" s="21"/>
      <c r="D165" s="8"/>
      <c r="E165" s="8"/>
      <c r="F165" s="8"/>
      <c r="G165" s="8"/>
    </row>
    <row r="166" spans="1:17" outlineLevel="1" x14ac:dyDescent="0.25">
      <c r="A166" s="8"/>
      <c r="B166" s="8"/>
      <c r="C166" s="21"/>
      <c r="D166" s="8"/>
      <c r="E166" s="8"/>
      <c r="F166" s="8"/>
      <c r="G166" s="8"/>
    </row>
    <row r="167" spans="1:17" outlineLevel="1" x14ac:dyDescent="0.25">
      <c r="A167" s="8"/>
      <c r="B167" s="8"/>
      <c r="C167" s="21"/>
      <c r="D167" s="8"/>
      <c r="E167" s="8"/>
      <c r="F167" s="8"/>
      <c r="G167" s="8"/>
    </row>
    <row r="168" spans="1:17" outlineLevel="1" x14ac:dyDescent="0.25"/>
    <row r="170" spans="1:17" x14ac:dyDescent="0.25">
      <c r="A170" s="244" t="s">
        <v>73</v>
      </c>
      <c r="B170" s="244" t="str">
        <f>'Chart of Accounts GL'!B26</f>
        <v>Accounts Payable</v>
      </c>
      <c r="C170" s="245"/>
      <c r="D170" s="244"/>
      <c r="E170" s="244"/>
      <c r="F170" s="244" t="s">
        <v>71</v>
      </c>
      <c r="G170" s="244">
        <f>'Chart of Accounts GL'!A26</f>
        <v>201</v>
      </c>
    </row>
    <row r="171" spans="1:17" ht="15.75" outlineLevel="1" thickBot="1" x14ac:dyDescent="0.3">
      <c r="A171" s="11"/>
      <c r="B171" s="12"/>
      <c r="C171" s="13"/>
      <c r="D171" s="14" t="s">
        <v>69</v>
      </c>
      <c r="E171" s="14"/>
      <c r="F171" s="14" t="s">
        <v>70</v>
      </c>
      <c r="G171" s="15"/>
    </row>
    <row r="172" spans="1:17" ht="30" outlineLevel="1" x14ac:dyDescent="0.25">
      <c r="A172" s="16" t="s">
        <v>35</v>
      </c>
      <c r="B172" s="17" t="s">
        <v>68</v>
      </c>
      <c r="C172" s="18" t="s">
        <v>38</v>
      </c>
      <c r="D172" s="17" t="s">
        <v>63</v>
      </c>
      <c r="E172" s="17" t="s">
        <v>64</v>
      </c>
      <c r="F172" s="17" t="s">
        <v>63</v>
      </c>
      <c r="G172" s="19" t="s">
        <v>64</v>
      </c>
      <c r="H172" s="129"/>
      <c r="I172" s="80"/>
      <c r="J172" s="80"/>
    </row>
    <row r="173" spans="1:17" outlineLevel="1" x14ac:dyDescent="0.25">
      <c r="A173" s="35">
        <v>40329</v>
      </c>
      <c r="B173" s="8" t="s">
        <v>98</v>
      </c>
      <c r="C173" s="21"/>
      <c r="D173" s="8"/>
      <c r="E173" s="8"/>
      <c r="F173" s="8"/>
      <c r="G173" s="136">
        <f>157800+790800</f>
        <v>948600</v>
      </c>
    </row>
    <row r="174" spans="1:17" s="133" customFormat="1" outlineLevel="1" x14ac:dyDescent="0.25">
      <c r="A174" s="161"/>
      <c r="B174" s="162"/>
      <c r="C174" s="143"/>
      <c r="D174" s="187"/>
      <c r="E174" s="162"/>
      <c r="F174" s="162"/>
      <c r="G174" s="138"/>
    </row>
    <row r="175" spans="1:17" outlineLevel="1" x14ac:dyDescent="0.25">
      <c r="A175" s="35"/>
      <c r="B175" s="8"/>
      <c r="C175" s="137"/>
      <c r="D175" s="177"/>
      <c r="E175" s="112"/>
      <c r="F175" s="112"/>
      <c r="G175" s="138"/>
      <c r="H175" s="80"/>
      <c r="I175" s="80"/>
      <c r="J175" s="80"/>
      <c r="K175" s="80"/>
      <c r="L175" s="80"/>
      <c r="M175" s="80"/>
      <c r="N175" s="80"/>
      <c r="O175" s="80"/>
      <c r="P175" s="80"/>
      <c r="Q175" s="80"/>
    </row>
    <row r="176" spans="1:17" outlineLevel="1" x14ac:dyDescent="0.25">
      <c r="A176" s="35"/>
      <c r="B176" s="8"/>
      <c r="C176" s="137"/>
      <c r="D176" s="177"/>
      <c r="E176" s="112"/>
      <c r="F176" s="112"/>
      <c r="G176" s="138"/>
      <c r="H176" s="80"/>
      <c r="I176" s="80"/>
      <c r="J176" s="80"/>
      <c r="K176" s="80"/>
      <c r="L176" s="80"/>
      <c r="M176" s="80"/>
      <c r="N176" s="80"/>
      <c r="O176" s="80"/>
      <c r="P176" s="80"/>
      <c r="Q176" s="80"/>
    </row>
    <row r="177" spans="1:7" outlineLevel="1" x14ac:dyDescent="0.25">
      <c r="A177" s="35"/>
      <c r="B177" s="8"/>
      <c r="C177" s="137"/>
      <c r="D177" s="138"/>
      <c r="E177" s="138"/>
      <c r="F177" s="138"/>
      <c r="G177" s="138"/>
    </row>
    <row r="178" spans="1:7" outlineLevel="1" x14ac:dyDescent="0.25">
      <c r="A178" s="35"/>
      <c r="B178" s="8"/>
      <c r="C178" s="137"/>
      <c r="D178" s="112"/>
      <c r="E178" s="112"/>
      <c r="F178" s="112"/>
      <c r="G178" s="138"/>
    </row>
    <row r="179" spans="1:7" outlineLevel="1" x14ac:dyDescent="0.25">
      <c r="A179" s="8"/>
      <c r="B179" s="8"/>
      <c r="C179" s="21"/>
      <c r="D179" s="8"/>
      <c r="E179" s="8"/>
      <c r="F179" s="8"/>
      <c r="G179" s="8"/>
    </row>
    <row r="180" spans="1:7" outlineLevel="1" x14ac:dyDescent="0.25"/>
    <row r="182" spans="1:7" x14ac:dyDescent="0.25">
      <c r="A182" s="244" t="s">
        <v>73</v>
      </c>
      <c r="B182" s="244" t="str">
        <f>'Chart of Accounts GL'!B27</f>
        <v>Wages Payable</v>
      </c>
      <c r="C182" s="245"/>
      <c r="D182" s="244"/>
      <c r="E182" s="244"/>
      <c r="F182" s="244" t="s">
        <v>71</v>
      </c>
      <c r="G182" s="244">
        <f>'Chart of Accounts GL'!A27</f>
        <v>202</v>
      </c>
    </row>
    <row r="183" spans="1:7" ht="15.75" outlineLevel="1" thickBot="1" x14ac:dyDescent="0.3">
      <c r="A183" s="11"/>
      <c r="B183" s="12"/>
      <c r="C183" s="13"/>
      <c r="D183" s="14" t="s">
        <v>69</v>
      </c>
      <c r="E183" s="14"/>
      <c r="F183" s="14" t="s">
        <v>70</v>
      </c>
      <c r="G183" s="15"/>
    </row>
    <row r="184" spans="1:7" ht="30" outlineLevel="1" x14ac:dyDescent="0.25">
      <c r="A184" s="16" t="s">
        <v>35</v>
      </c>
      <c r="B184" s="17" t="s">
        <v>68</v>
      </c>
      <c r="C184" s="18" t="s">
        <v>38</v>
      </c>
      <c r="D184" s="17" t="s">
        <v>63</v>
      </c>
      <c r="E184" s="17" t="s">
        <v>64</v>
      </c>
      <c r="F184" s="17" t="s">
        <v>63</v>
      </c>
      <c r="G184" s="19" t="s">
        <v>64</v>
      </c>
    </row>
    <row r="185" spans="1:7" outlineLevel="1" x14ac:dyDescent="0.25">
      <c r="A185" s="8"/>
      <c r="B185" s="8"/>
      <c r="C185" s="21"/>
      <c r="D185" s="8"/>
      <c r="E185" s="8"/>
      <c r="F185" s="8"/>
      <c r="G185" s="8"/>
    </row>
    <row r="186" spans="1:7" outlineLevel="1" x14ac:dyDescent="0.25">
      <c r="A186" s="8"/>
      <c r="B186" s="8"/>
      <c r="C186" s="21"/>
      <c r="D186" s="8"/>
      <c r="E186" s="8"/>
      <c r="F186" s="8"/>
      <c r="G186" s="8"/>
    </row>
    <row r="187" spans="1:7" outlineLevel="1" x14ac:dyDescent="0.25">
      <c r="A187" s="8"/>
      <c r="B187" s="8"/>
      <c r="C187" s="21"/>
      <c r="D187" s="8"/>
      <c r="E187" s="8"/>
      <c r="F187" s="8"/>
      <c r="G187" s="8"/>
    </row>
    <row r="188" spans="1:7" outlineLevel="1" x14ac:dyDescent="0.25">
      <c r="A188" s="8"/>
      <c r="B188" s="8"/>
      <c r="C188" s="21"/>
      <c r="D188" s="8"/>
      <c r="E188" s="8"/>
      <c r="F188" s="8"/>
      <c r="G188" s="8"/>
    </row>
    <row r="189" spans="1:7" outlineLevel="1" x14ac:dyDescent="0.25">
      <c r="A189" s="8"/>
      <c r="B189" s="8"/>
      <c r="C189" s="21"/>
      <c r="D189" s="8"/>
      <c r="E189" s="8"/>
      <c r="F189" s="8"/>
      <c r="G189" s="8"/>
    </row>
    <row r="190" spans="1:7" outlineLevel="1" x14ac:dyDescent="0.25">
      <c r="A190" s="8"/>
      <c r="B190" s="8"/>
      <c r="C190" s="21"/>
      <c r="D190" s="8"/>
      <c r="E190" s="8"/>
      <c r="F190" s="8"/>
      <c r="G190" s="8"/>
    </row>
    <row r="191" spans="1:7" outlineLevel="1" x14ac:dyDescent="0.25">
      <c r="A191" s="8"/>
      <c r="B191" s="8"/>
      <c r="C191" s="21"/>
      <c r="D191" s="8"/>
      <c r="E191" s="8"/>
      <c r="F191" s="8"/>
      <c r="G191" s="8"/>
    </row>
    <row r="192" spans="1:7" outlineLevel="1" x14ac:dyDescent="0.25">
      <c r="A192" s="8"/>
      <c r="B192" s="8"/>
      <c r="C192" s="21"/>
      <c r="D192" s="8"/>
      <c r="E192" s="8"/>
      <c r="F192" s="8"/>
      <c r="G192" s="8"/>
    </row>
    <row r="193" spans="1:7" outlineLevel="1" x14ac:dyDescent="0.25"/>
    <row r="195" spans="1:7" x14ac:dyDescent="0.25">
      <c r="A195" s="244" t="s">
        <v>73</v>
      </c>
      <c r="B195" s="244" t="str">
        <f>'Chart of Accounts GL'!B28</f>
        <v>Interest Payable</v>
      </c>
      <c r="C195" s="245"/>
      <c r="D195" s="244"/>
      <c r="E195" s="244"/>
      <c r="F195" s="244" t="s">
        <v>71</v>
      </c>
      <c r="G195" s="244">
        <f>'Chart of Accounts GL'!A28</f>
        <v>203</v>
      </c>
    </row>
    <row r="196" spans="1:7" ht="15.75" outlineLevel="1" thickBot="1" x14ac:dyDescent="0.3">
      <c r="A196" s="11"/>
      <c r="B196" s="12"/>
      <c r="C196" s="13"/>
      <c r="D196" s="14" t="s">
        <v>69</v>
      </c>
      <c r="E196" s="14"/>
      <c r="F196" s="14" t="s">
        <v>70</v>
      </c>
      <c r="G196" s="15"/>
    </row>
    <row r="197" spans="1:7" ht="30" outlineLevel="1" x14ac:dyDescent="0.25">
      <c r="A197" s="16" t="s">
        <v>35</v>
      </c>
      <c r="B197" s="17" t="s">
        <v>68</v>
      </c>
      <c r="C197" s="18" t="s">
        <v>38</v>
      </c>
      <c r="D197" s="17" t="s">
        <v>63</v>
      </c>
      <c r="E197" s="17" t="s">
        <v>64</v>
      </c>
      <c r="F197" s="17" t="s">
        <v>63</v>
      </c>
      <c r="G197" s="19" t="s">
        <v>64</v>
      </c>
    </row>
    <row r="198" spans="1:7" outlineLevel="1" x14ac:dyDescent="0.25">
      <c r="A198" s="8"/>
      <c r="B198" s="8"/>
      <c r="C198" s="21"/>
      <c r="D198" s="8"/>
      <c r="E198" s="8"/>
      <c r="F198" s="8"/>
      <c r="G198" s="8"/>
    </row>
    <row r="199" spans="1:7" outlineLevel="1" x14ac:dyDescent="0.25">
      <c r="A199" s="8"/>
      <c r="B199" s="8"/>
      <c r="C199" s="21"/>
      <c r="D199" s="8"/>
      <c r="E199" s="8"/>
      <c r="F199" s="8"/>
      <c r="G199" s="8"/>
    </row>
    <row r="200" spans="1:7" outlineLevel="1" x14ac:dyDescent="0.25">
      <c r="A200" s="8"/>
      <c r="B200" s="8"/>
      <c r="C200" s="21"/>
      <c r="D200" s="8"/>
      <c r="E200" s="8"/>
      <c r="F200" s="8"/>
      <c r="G200" s="8"/>
    </row>
    <row r="201" spans="1:7" outlineLevel="1" x14ac:dyDescent="0.25">
      <c r="A201" s="8"/>
      <c r="B201" s="8"/>
      <c r="C201" s="21"/>
      <c r="D201" s="8"/>
      <c r="E201" s="8"/>
      <c r="F201" s="8"/>
      <c r="G201" s="8"/>
    </row>
    <row r="202" spans="1:7" outlineLevel="1" x14ac:dyDescent="0.25">
      <c r="A202" s="8"/>
      <c r="B202" s="8"/>
      <c r="C202" s="21"/>
      <c r="D202" s="8"/>
      <c r="E202" s="8"/>
      <c r="F202" s="8"/>
      <c r="G202" s="8"/>
    </row>
    <row r="203" spans="1:7" outlineLevel="1" x14ac:dyDescent="0.25">
      <c r="A203" s="8"/>
      <c r="B203" s="8"/>
      <c r="C203" s="21"/>
      <c r="D203" s="8"/>
      <c r="E203" s="8"/>
      <c r="F203" s="8"/>
      <c r="G203" s="8"/>
    </row>
    <row r="204" spans="1:7" outlineLevel="1" x14ac:dyDescent="0.25">
      <c r="A204" s="8"/>
      <c r="B204" s="8"/>
      <c r="C204" s="21"/>
      <c r="D204" s="8"/>
      <c r="E204" s="8"/>
      <c r="F204" s="8"/>
      <c r="G204" s="8"/>
    </row>
    <row r="205" spans="1:7" outlineLevel="1" x14ac:dyDescent="0.25">
      <c r="A205" s="8"/>
      <c r="B205" s="8"/>
      <c r="C205" s="21"/>
      <c r="D205" s="8"/>
      <c r="E205" s="8"/>
      <c r="F205" s="8"/>
      <c r="G205" s="8"/>
    </row>
    <row r="206" spans="1:7" outlineLevel="1" x14ac:dyDescent="0.25"/>
    <row r="208" spans="1:7" x14ac:dyDescent="0.25">
      <c r="A208" s="244" t="s">
        <v>73</v>
      </c>
      <c r="B208" s="244" t="str">
        <f>'Chart of Accounts GL'!B29</f>
        <v>Dividends Payable</v>
      </c>
      <c r="C208" s="245"/>
      <c r="D208" s="244"/>
      <c r="E208" s="244"/>
      <c r="F208" s="244" t="s">
        <v>71</v>
      </c>
      <c r="G208" s="244">
        <f>'Chart of Accounts GL'!A29</f>
        <v>204</v>
      </c>
    </row>
    <row r="209" spans="1:7" ht="15.75" outlineLevel="1" thickBot="1" x14ac:dyDescent="0.3">
      <c r="A209" s="11"/>
      <c r="B209" s="12"/>
      <c r="C209" s="13"/>
      <c r="D209" s="14" t="s">
        <v>69</v>
      </c>
      <c r="E209" s="14"/>
      <c r="F209" s="14" t="s">
        <v>70</v>
      </c>
      <c r="G209" s="15"/>
    </row>
    <row r="210" spans="1:7" ht="30" outlineLevel="1" x14ac:dyDescent="0.25">
      <c r="A210" s="16" t="s">
        <v>35</v>
      </c>
      <c r="B210" s="17" t="s">
        <v>68</v>
      </c>
      <c r="C210" s="18" t="s">
        <v>38</v>
      </c>
      <c r="D210" s="17" t="s">
        <v>63</v>
      </c>
      <c r="E210" s="17" t="s">
        <v>64</v>
      </c>
      <c r="F210" s="17" t="s">
        <v>63</v>
      </c>
      <c r="G210" s="19" t="s">
        <v>64</v>
      </c>
    </row>
    <row r="211" spans="1:7" outlineLevel="1" x14ac:dyDescent="0.25">
      <c r="A211" s="35"/>
      <c r="B211" s="8"/>
      <c r="C211" s="21"/>
      <c r="D211" s="8"/>
      <c r="E211" s="38"/>
      <c r="F211" s="8"/>
      <c r="G211" s="36"/>
    </row>
    <row r="212" spans="1:7" outlineLevel="1" x14ac:dyDescent="0.25">
      <c r="A212" s="35"/>
      <c r="B212" s="8"/>
      <c r="C212" s="21"/>
      <c r="D212" s="77"/>
      <c r="E212" s="8"/>
      <c r="F212" s="8"/>
      <c r="G212" s="38"/>
    </row>
    <row r="213" spans="1:7" outlineLevel="1" x14ac:dyDescent="0.25">
      <c r="A213" s="8"/>
      <c r="B213" s="8"/>
      <c r="C213" s="21"/>
      <c r="D213" s="8"/>
      <c r="E213" s="8"/>
      <c r="F213" s="8"/>
      <c r="G213" s="8"/>
    </row>
    <row r="214" spans="1:7" outlineLevel="1" x14ac:dyDescent="0.25">
      <c r="A214" s="8"/>
      <c r="B214" s="8"/>
      <c r="C214" s="21"/>
      <c r="D214" s="8"/>
      <c r="E214" s="8"/>
      <c r="F214" s="8"/>
      <c r="G214" s="8"/>
    </row>
    <row r="215" spans="1:7" outlineLevel="1" x14ac:dyDescent="0.25">
      <c r="A215" s="8"/>
      <c r="B215" s="8"/>
      <c r="C215" s="21"/>
      <c r="D215" s="8"/>
      <c r="E215" s="8"/>
      <c r="F215" s="8"/>
      <c r="G215" s="8"/>
    </row>
    <row r="216" spans="1:7" outlineLevel="1" x14ac:dyDescent="0.25">
      <c r="A216" s="8"/>
      <c r="B216" s="8"/>
      <c r="C216" s="21"/>
      <c r="D216" s="8"/>
      <c r="E216" s="8"/>
      <c r="F216" s="8"/>
      <c r="G216" s="8"/>
    </row>
    <row r="217" spans="1:7" outlineLevel="1" x14ac:dyDescent="0.25">
      <c r="A217" s="8"/>
      <c r="B217" s="8"/>
      <c r="C217" s="21"/>
      <c r="D217" s="8"/>
      <c r="E217" s="8"/>
      <c r="F217" s="8"/>
      <c r="G217" s="8"/>
    </row>
    <row r="218" spans="1:7" outlineLevel="1" x14ac:dyDescent="0.25">
      <c r="A218" s="8"/>
      <c r="B218" s="8"/>
      <c r="C218" s="21"/>
      <c r="D218" s="8"/>
      <c r="E218" s="8"/>
      <c r="F218" s="8"/>
      <c r="G218" s="8"/>
    </row>
    <row r="219" spans="1:7" outlineLevel="1" x14ac:dyDescent="0.25"/>
    <row r="221" spans="1:7" x14ac:dyDescent="0.25">
      <c r="A221" s="244" t="s">
        <v>73</v>
      </c>
      <c r="B221" s="244" t="str">
        <f>'Chart of Accounts GL'!B30</f>
        <v>Unearned Rent</v>
      </c>
      <c r="C221" s="245"/>
      <c r="D221" s="244"/>
      <c r="E221" s="244"/>
      <c r="F221" s="244" t="s">
        <v>71</v>
      </c>
      <c r="G221" s="244">
        <f>'Chart of Accounts GL'!A30</f>
        <v>205</v>
      </c>
    </row>
    <row r="222" spans="1:7" ht="15.75" outlineLevel="1" thickBot="1" x14ac:dyDescent="0.3">
      <c r="A222" s="11"/>
      <c r="B222" s="12"/>
      <c r="C222" s="13"/>
      <c r="D222" s="14" t="s">
        <v>69</v>
      </c>
      <c r="E222" s="14"/>
      <c r="F222" s="14" t="s">
        <v>70</v>
      </c>
      <c r="G222" s="15"/>
    </row>
    <row r="223" spans="1:7" ht="30" outlineLevel="1" x14ac:dyDescent="0.25">
      <c r="A223" s="16" t="s">
        <v>35</v>
      </c>
      <c r="B223" s="17" t="s">
        <v>68</v>
      </c>
      <c r="C223" s="18" t="s">
        <v>38</v>
      </c>
      <c r="D223" s="17" t="s">
        <v>63</v>
      </c>
      <c r="E223" s="17" t="s">
        <v>64</v>
      </c>
      <c r="F223" s="17" t="s">
        <v>63</v>
      </c>
      <c r="G223" s="19" t="s">
        <v>64</v>
      </c>
    </row>
    <row r="224" spans="1:7" outlineLevel="1" x14ac:dyDescent="0.25">
      <c r="A224" s="35"/>
      <c r="B224" s="8"/>
      <c r="C224" s="21"/>
      <c r="D224" s="174"/>
      <c r="E224" s="174"/>
      <c r="F224" s="174"/>
      <c r="G224" s="36"/>
    </row>
    <row r="225" spans="1:7" outlineLevel="1" x14ac:dyDescent="0.25">
      <c r="A225" s="35"/>
      <c r="B225" s="8"/>
      <c r="C225" s="21"/>
      <c r="D225" s="174"/>
      <c r="E225" s="174"/>
      <c r="F225" s="174"/>
      <c r="G225" s="174"/>
    </row>
    <row r="226" spans="1:7" outlineLevel="1" x14ac:dyDescent="0.25">
      <c r="A226" s="8"/>
      <c r="B226" s="8"/>
      <c r="C226" s="21"/>
      <c r="D226" s="174"/>
      <c r="E226" s="174"/>
      <c r="F226" s="174"/>
      <c r="G226" s="174"/>
    </row>
    <row r="227" spans="1:7" outlineLevel="1" x14ac:dyDescent="0.25">
      <c r="A227" s="8"/>
      <c r="B227" s="8"/>
      <c r="C227" s="21"/>
      <c r="D227" s="8"/>
      <c r="E227" s="8"/>
      <c r="F227" s="8"/>
      <c r="G227" s="8"/>
    </row>
    <row r="228" spans="1:7" outlineLevel="1" x14ac:dyDescent="0.25">
      <c r="A228" s="8"/>
      <c r="B228" s="8"/>
      <c r="C228" s="21"/>
      <c r="D228" s="8"/>
      <c r="E228" s="8"/>
      <c r="F228" s="8"/>
      <c r="G228" s="8"/>
    </row>
    <row r="229" spans="1:7" outlineLevel="1" x14ac:dyDescent="0.25">
      <c r="A229" s="8"/>
      <c r="B229" s="8"/>
      <c r="C229" s="21"/>
      <c r="D229" s="8"/>
      <c r="E229" s="8"/>
      <c r="F229" s="8"/>
      <c r="G229" s="8"/>
    </row>
    <row r="230" spans="1:7" outlineLevel="1" x14ac:dyDescent="0.25">
      <c r="A230" s="8"/>
      <c r="B230" s="8"/>
      <c r="C230" s="21"/>
      <c r="D230" s="8"/>
      <c r="E230" s="8"/>
      <c r="F230" s="8"/>
      <c r="G230" s="8"/>
    </row>
    <row r="231" spans="1:7" outlineLevel="1" x14ac:dyDescent="0.25">
      <c r="A231" s="8"/>
      <c r="B231" s="8"/>
      <c r="C231" s="21"/>
      <c r="D231" s="8"/>
      <c r="E231" s="8"/>
      <c r="F231" s="8"/>
      <c r="G231" s="8"/>
    </row>
    <row r="233" spans="1:7" x14ac:dyDescent="0.25">
      <c r="A233" s="244" t="s">
        <v>73</v>
      </c>
      <c r="B233" s="244" t="str">
        <f>'Chart of Accounts GL'!B32</f>
        <v>Notes Payable</v>
      </c>
      <c r="C233" s="245"/>
      <c r="D233" s="244"/>
      <c r="E233" s="244"/>
      <c r="F233" s="244" t="s">
        <v>71</v>
      </c>
      <c r="G233" s="244">
        <f>'Chart of Accounts GL'!A32</f>
        <v>250</v>
      </c>
    </row>
    <row r="234" spans="1:7" ht="15.75" outlineLevel="1" thickBot="1" x14ac:dyDescent="0.3">
      <c r="A234" s="11"/>
      <c r="B234" s="12"/>
      <c r="C234" s="13"/>
      <c r="D234" s="14" t="s">
        <v>69</v>
      </c>
      <c r="E234" s="14"/>
      <c r="F234" s="14" t="s">
        <v>70</v>
      </c>
      <c r="G234" s="15"/>
    </row>
    <row r="235" spans="1:7" ht="30" outlineLevel="1" x14ac:dyDescent="0.25">
      <c r="A235" s="16" t="s">
        <v>35</v>
      </c>
      <c r="B235" s="17" t="s">
        <v>68</v>
      </c>
      <c r="C235" s="18" t="s">
        <v>38</v>
      </c>
      <c r="D235" s="17" t="s">
        <v>63</v>
      </c>
      <c r="E235" s="17" t="s">
        <v>64</v>
      </c>
      <c r="F235" s="17" t="s">
        <v>63</v>
      </c>
      <c r="G235" s="19" t="s">
        <v>64</v>
      </c>
    </row>
    <row r="236" spans="1:7" outlineLevel="1" x14ac:dyDescent="0.25">
      <c r="A236" s="35">
        <v>40330</v>
      </c>
      <c r="B236" s="8"/>
      <c r="C236" s="21"/>
      <c r="D236" s="8"/>
      <c r="E236" s="38">
        <f>'Cash Receipts Journal'!F5</f>
        <v>0</v>
      </c>
      <c r="F236" s="8"/>
      <c r="G236" s="36">
        <f>E236</f>
        <v>0</v>
      </c>
    </row>
    <row r="237" spans="1:7" outlineLevel="1" x14ac:dyDescent="0.25">
      <c r="A237" s="35"/>
      <c r="B237" s="8"/>
      <c r="C237" s="21"/>
      <c r="D237" s="38"/>
      <c r="E237" s="8"/>
      <c r="F237" s="8"/>
      <c r="G237" s="38"/>
    </row>
    <row r="238" spans="1:7" outlineLevel="1" x14ac:dyDescent="0.25">
      <c r="A238" s="8"/>
      <c r="B238" s="8"/>
      <c r="C238" s="21"/>
      <c r="D238" s="8"/>
      <c r="E238" s="8"/>
      <c r="F238" s="8"/>
      <c r="G238" s="8"/>
    </row>
    <row r="239" spans="1:7" outlineLevel="1" x14ac:dyDescent="0.25">
      <c r="A239" s="8"/>
      <c r="B239" s="8"/>
      <c r="C239" s="21"/>
      <c r="D239" s="8"/>
      <c r="E239" s="8"/>
      <c r="F239" s="8"/>
      <c r="G239" s="8"/>
    </row>
    <row r="240" spans="1:7" outlineLevel="1" x14ac:dyDescent="0.25">
      <c r="A240" s="8"/>
      <c r="B240" s="8"/>
      <c r="C240" s="21"/>
      <c r="D240" s="8"/>
      <c r="E240" s="8"/>
      <c r="F240" s="8"/>
      <c r="G240" s="8"/>
    </row>
    <row r="241" spans="1:7" outlineLevel="1" x14ac:dyDescent="0.25">
      <c r="A241" s="8"/>
      <c r="B241" s="8"/>
      <c r="C241" s="21"/>
      <c r="D241" s="8"/>
      <c r="E241" s="8"/>
      <c r="F241" s="8"/>
      <c r="G241" s="8"/>
    </row>
    <row r="242" spans="1:7" outlineLevel="1" x14ac:dyDescent="0.25">
      <c r="A242" s="8"/>
      <c r="B242" s="8"/>
      <c r="C242" s="21"/>
      <c r="D242" s="8"/>
      <c r="E242" s="8"/>
      <c r="F242" s="8"/>
      <c r="G242" s="8"/>
    </row>
    <row r="244" spans="1:7" x14ac:dyDescent="0.25">
      <c r="A244" s="244" t="s">
        <v>73</v>
      </c>
      <c r="B244" s="244" t="str">
        <f>'Chart of Accounts GL'!B33</f>
        <v>Bonds Payable</v>
      </c>
      <c r="C244" s="245"/>
      <c r="D244" s="244"/>
      <c r="E244" s="244"/>
      <c r="F244" s="244" t="s">
        <v>71</v>
      </c>
      <c r="G244" s="244">
        <f>'Chart of Accounts GL'!A33</f>
        <v>251</v>
      </c>
    </row>
    <row r="245" spans="1:7" ht="15.75" outlineLevel="1" thickBot="1" x14ac:dyDescent="0.3">
      <c r="A245" s="11"/>
      <c r="B245" s="12"/>
      <c r="C245" s="13"/>
      <c r="D245" s="14" t="s">
        <v>69</v>
      </c>
      <c r="E245" s="14"/>
      <c r="F245" s="14" t="s">
        <v>70</v>
      </c>
      <c r="G245" s="15"/>
    </row>
    <row r="246" spans="1:7" ht="30" outlineLevel="1" x14ac:dyDescent="0.25">
      <c r="A246" s="16" t="s">
        <v>35</v>
      </c>
      <c r="B246" s="17" t="s">
        <v>68</v>
      </c>
      <c r="C246" s="18" t="s">
        <v>38</v>
      </c>
      <c r="D246" s="17" t="s">
        <v>63</v>
      </c>
      <c r="E246" s="17" t="s">
        <v>64</v>
      </c>
      <c r="F246" s="17" t="s">
        <v>63</v>
      </c>
      <c r="G246" s="19" t="s">
        <v>64</v>
      </c>
    </row>
    <row r="247" spans="1:7" outlineLevel="1" x14ac:dyDescent="0.25">
      <c r="A247" s="35">
        <v>40330</v>
      </c>
      <c r="B247" s="8"/>
      <c r="C247" s="21"/>
      <c r="D247" s="174"/>
      <c r="E247" s="174">
        <f>'Cash Receipts Journal'!F29</f>
        <v>0</v>
      </c>
      <c r="F247" s="174"/>
      <c r="G247" s="36">
        <f>E247</f>
        <v>0</v>
      </c>
    </row>
    <row r="248" spans="1:7" outlineLevel="1" x14ac:dyDescent="0.25">
      <c r="A248" s="35"/>
      <c r="B248" s="8"/>
      <c r="C248" s="21"/>
      <c r="D248" s="174"/>
      <c r="E248" s="174"/>
      <c r="F248" s="174"/>
      <c r="G248" s="174"/>
    </row>
    <row r="249" spans="1:7" outlineLevel="1" x14ac:dyDescent="0.25">
      <c r="A249" s="8"/>
      <c r="B249" s="8"/>
      <c r="C249" s="21"/>
      <c r="D249" s="174"/>
      <c r="E249" s="174"/>
      <c r="F249" s="174"/>
      <c r="G249" s="174"/>
    </row>
    <row r="250" spans="1:7" outlineLevel="1" x14ac:dyDescent="0.25">
      <c r="A250" s="8"/>
      <c r="B250" s="8"/>
      <c r="C250" s="21"/>
      <c r="D250" s="8"/>
      <c r="E250" s="8"/>
      <c r="F250" s="8"/>
      <c r="G250" s="8"/>
    </row>
    <row r="251" spans="1:7" outlineLevel="1" x14ac:dyDescent="0.25">
      <c r="A251" s="8"/>
      <c r="B251" s="8"/>
      <c r="C251" s="21"/>
      <c r="D251" s="8"/>
      <c r="E251" s="8"/>
      <c r="F251" s="8"/>
      <c r="G251" s="8"/>
    </row>
    <row r="252" spans="1:7" outlineLevel="1" x14ac:dyDescent="0.25">
      <c r="A252" s="8"/>
      <c r="B252" s="8"/>
      <c r="C252" s="21"/>
      <c r="D252" s="8"/>
      <c r="E252" s="8"/>
      <c r="F252" s="8"/>
      <c r="G252" s="8"/>
    </row>
    <row r="253" spans="1:7" outlineLevel="1" x14ac:dyDescent="0.25">
      <c r="A253" s="8"/>
      <c r="B253" s="8"/>
      <c r="C253" s="21"/>
      <c r="D253" s="8"/>
      <c r="E253" s="8"/>
      <c r="F253" s="8"/>
      <c r="G253" s="8"/>
    </row>
    <row r="254" spans="1:7" outlineLevel="1" x14ac:dyDescent="0.25">
      <c r="A254" s="8"/>
      <c r="B254" s="8"/>
      <c r="C254" s="21"/>
      <c r="D254" s="8"/>
      <c r="E254" s="8"/>
      <c r="F254" s="8"/>
      <c r="G254" s="8"/>
    </row>
    <row r="256" spans="1:7" x14ac:dyDescent="0.25">
      <c r="A256" s="244" t="s">
        <v>73</v>
      </c>
      <c r="B256" s="244" t="str">
        <f>'Chart of Accounts GL'!B34</f>
        <v>Mortgage (Warehouse) Payable</v>
      </c>
      <c r="C256" s="245"/>
      <c r="D256" s="244"/>
      <c r="E256" s="244"/>
      <c r="F256" s="244" t="s">
        <v>71</v>
      </c>
      <c r="G256" s="244">
        <f>'Chart of Accounts GL'!A34</f>
        <v>252</v>
      </c>
    </row>
    <row r="257" spans="1:7" ht="15.75" outlineLevel="1" thickBot="1" x14ac:dyDescent="0.3">
      <c r="A257" s="11"/>
      <c r="B257" s="12"/>
      <c r="C257" s="13"/>
      <c r="D257" s="14" t="s">
        <v>69</v>
      </c>
      <c r="E257" s="14"/>
      <c r="F257" s="14" t="s">
        <v>70</v>
      </c>
      <c r="G257" s="15"/>
    </row>
    <row r="258" spans="1:7" ht="30" outlineLevel="1" x14ac:dyDescent="0.25">
      <c r="A258" s="16" t="s">
        <v>35</v>
      </c>
      <c r="B258" s="17" t="s">
        <v>68</v>
      </c>
      <c r="C258" s="18" t="s">
        <v>38</v>
      </c>
      <c r="D258" s="17" t="s">
        <v>63</v>
      </c>
      <c r="E258" s="17" t="s">
        <v>64</v>
      </c>
      <c r="F258" s="17" t="s">
        <v>63</v>
      </c>
      <c r="G258" s="19" t="s">
        <v>64</v>
      </c>
    </row>
    <row r="259" spans="1:7" outlineLevel="1" x14ac:dyDescent="0.25">
      <c r="A259" s="35">
        <v>40330</v>
      </c>
      <c r="B259" s="8"/>
      <c r="C259" s="21"/>
      <c r="D259" s="8"/>
      <c r="E259" s="8">
        <f>'Cash Receipts Journal'!F41</f>
        <v>0</v>
      </c>
      <c r="F259" s="8"/>
      <c r="G259" s="36">
        <v>200000</v>
      </c>
    </row>
    <row r="260" spans="1:7" outlineLevel="1" x14ac:dyDescent="0.25">
      <c r="A260" s="35"/>
      <c r="B260" s="8"/>
      <c r="C260" s="21"/>
      <c r="D260" s="38"/>
      <c r="E260" s="8"/>
      <c r="F260" s="8"/>
      <c r="G260" s="38"/>
    </row>
    <row r="261" spans="1:7" outlineLevel="1" x14ac:dyDescent="0.25">
      <c r="A261" s="8"/>
      <c r="B261" s="8"/>
      <c r="C261" s="21"/>
      <c r="D261" s="8"/>
      <c r="E261" s="8"/>
      <c r="F261" s="8"/>
      <c r="G261" s="8"/>
    </row>
    <row r="262" spans="1:7" outlineLevel="1" x14ac:dyDescent="0.25">
      <c r="A262" s="8"/>
      <c r="B262" s="8"/>
      <c r="C262" s="21"/>
      <c r="D262" s="8"/>
      <c r="E262" s="8"/>
      <c r="F262" s="8"/>
      <c r="G262" s="8"/>
    </row>
    <row r="263" spans="1:7" outlineLevel="1" x14ac:dyDescent="0.25">
      <c r="A263" s="8"/>
      <c r="B263" s="8"/>
      <c r="C263" s="21"/>
      <c r="D263" s="8"/>
      <c r="E263" s="8"/>
      <c r="F263" s="8"/>
      <c r="G263" s="8"/>
    </row>
    <row r="264" spans="1:7" outlineLevel="1" x14ac:dyDescent="0.25">
      <c r="A264" s="8"/>
      <c r="B264" s="8"/>
      <c r="C264" s="21"/>
      <c r="D264" s="8"/>
      <c r="E264" s="8"/>
      <c r="F264" s="8"/>
      <c r="G264" s="8"/>
    </row>
    <row r="265" spans="1:7" outlineLevel="1" x14ac:dyDescent="0.25">
      <c r="A265" s="8"/>
      <c r="B265" s="8"/>
      <c r="C265" s="21"/>
      <c r="D265" s="8"/>
      <c r="E265" s="8"/>
      <c r="F265" s="8"/>
      <c r="G265" s="8"/>
    </row>
    <row r="266" spans="1:7" outlineLevel="1" x14ac:dyDescent="0.25">
      <c r="A266" s="8"/>
      <c r="B266" s="8"/>
      <c r="C266" s="21"/>
      <c r="D266" s="8"/>
      <c r="E266" s="8"/>
      <c r="F266" s="8"/>
      <c r="G266" s="8"/>
    </row>
    <row r="268" spans="1:7" x14ac:dyDescent="0.25">
      <c r="A268" s="244" t="s">
        <v>73</v>
      </c>
      <c r="B268" s="246" t="str">
        <f>'Chart of Accounts GL'!B36</f>
        <v>Common Stock, $1 Par, 100,000 Authorized; 60,000 shares Issued/Outstanding</v>
      </c>
      <c r="C268" s="245"/>
      <c r="D268" s="244"/>
      <c r="E268" s="244"/>
      <c r="F268" s="244" t="s">
        <v>71</v>
      </c>
      <c r="G268" s="244">
        <f>'Chart of Accounts GL'!A36</f>
        <v>300</v>
      </c>
    </row>
    <row r="269" spans="1:7" ht="15.75" outlineLevel="1" thickBot="1" x14ac:dyDescent="0.3">
      <c r="A269" s="11"/>
      <c r="B269" s="12"/>
      <c r="C269" s="13"/>
      <c r="D269" s="14" t="s">
        <v>69</v>
      </c>
      <c r="E269" s="14"/>
      <c r="F269" s="14" t="s">
        <v>70</v>
      </c>
      <c r="G269" s="15"/>
    </row>
    <row r="270" spans="1:7" ht="30" outlineLevel="1" x14ac:dyDescent="0.25">
      <c r="A270" s="16" t="s">
        <v>35</v>
      </c>
      <c r="B270" s="17" t="s">
        <v>68</v>
      </c>
      <c r="C270" s="18" t="s">
        <v>38</v>
      </c>
      <c r="D270" s="17" t="s">
        <v>63</v>
      </c>
      <c r="E270" s="17" t="s">
        <v>64</v>
      </c>
      <c r="F270" s="17" t="s">
        <v>63</v>
      </c>
      <c r="G270" s="19" t="s">
        <v>64</v>
      </c>
    </row>
    <row r="271" spans="1:7" outlineLevel="1" x14ac:dyDescent="0.25">
      <c r="A271" s="35">
        <v>40329</v>
      </c>
      <c r="B271" s="8" t="s">
        <v>98</v>
      </c>
      <c r="C271" s="21"/>
      <c r="D271" s="174"/>
      <c r="E271" s="174"/>
      <c r="F271" s="174"/>
      <c r="G271" s="36">
        <f>60000*1</f>
        <v>60000</v>
      </c>
    </row>
    <row r="272" spans="1:7" outlineLevel="1" x14ac:dyDescent="0.25">
      <c r="A272" s="35"/>
      <c r="B272" s="8"/>
      <c r="C272" s="21"/>
      <c r="D272" s="174"/>
      <c r="E272" s="174"/>
      <c r="F272" s="174"/>
      <c r="G272" s="174"/>
    </row>
    <row r="273" spans="1:16" outlineLevel="1" x14ac:dyDescent="0.25">
      <c r="A273" s="8"/>
      <c r="B273" s="8"/>
      <c r="C273" s="21"/>
      <c r="D273" s="174"/>
      <c r="E273" s="174"/>
      <c r="F273" s="174"/>
      <c r="G273" s="174"/>
    </row>
    <row r="274" spans="1:16" outlineLevel="1" x14ac:dyDescent="0.25">
      <c r="A274" s="8"/>
      <c r="B274" s="8"/>
      <c r="C274" s="21"/>
      <c r="D274" s="174"/>
      <c r="E274" s="174"/>
      <c r="F274" s="174"/>
      <c r="G274" s="174"/>
    </row>
    <row r="275" spans="1:16" outlineLevel="1" x14ac:dyDescent="0.25">
      <c r="A275" s="8"/>
      <c r="B275" s="8"/>
      <c r="C275" s="21"/>
      <c r="D275" s="174"/>
      <c r="E275" s="174"/>
      <c r="F275" s="174"/>
      <c r="G275" s="174"/>
    </row>
    <row r="276" spans="1:16" outlineLevel="1" x14ac:dyDescent="0.25">
      <c r="A276" s="8"/>
      <c r="B276" s="8"/>
      <c r="C276" s="21"/>
      <c r="D276" s="174"/>
      <c r="E276" s="174"/>
      <c r="F276" s="174"/>
      <c r="G276" s="174"/>
    </row>
    <row r="277" spans="1:16" outlineLevel="1" x14ac:dyDescent="0.25">
      <c r="A277" s="8"/>
      <c r="B277" s="8"/>
      <c r="C277" s="21"/>
      <c r="D277" s="174"/>
      <c r="E277" s="174"/>
      <c r="F277" s="174"/>
      <c r="G277" s="174"/>
    </row>
    <row r="278" spans="1:16" outlineLevel="1" x14ac:dyDescent="0.25">
      <c r="A278" s="8"/>
      <c r="B278" s="8"/>
      <c r="C278" s="21"/>
      <c r="D278" s="174"/>
      <c r="E278" s="174"/>
      <c r="F278" s="174"/>
      <c r="G278" s="174"/>
    </row>
    <row r="279" spans="1:16" outlineLevel="1" x14ac:dyDescent="0.25"/>
    <row r="281" spans="1:16" x14ac:dyDescent="0.25">
      <c r="A281" s="244" t="s">
        <v>73</v>
      </c>
      <c r="B281" s="244" t="str">
        <f>'Chart of Accounts GL'!B37</f>
        <v>Paid In Capital - Excess of Par</v>
      </c>
      <c r="C281" s="245"/>
      <c r="D281" s="244"/>
      <c r="E281" s="244"/>
      <c r="F281" s="244" t="s">
        <v>71</v>
      </c>
      <c r="G281" s="244">
        <f>'Chart of Accounts GL'!A37</f>
        <v>301</v>
      </c>
    </row>
    <row r="282" spans="1:16" ht="15.75" outlineLevel="1" thickBot="1" x14ac:dyDescent="0.3">
      <c r="A282" s="11"/>
      <c r="B282" s="12"/>
      <c r="C282" s="13"/>
      <c r="D282" s="14" t="s">
        <v>69</v>
      </c>
      <c r="E282" s="14"/>
      <c r="F282" s="14" t="s">
        <v>70</v>
      </c>
      <c r="G282" s="15"/>
    </row>
    <row r="283" spans="1:16" ht="30" outlineLevel="1" x14ac:dyDescent="0.25">
      <c r="A283" s="16" t="s">
        <v>35</v>
      </c>
      <c r="B283" s="17" t="s">
        <v>68</v>
      </c>
      <c r="C283" s="18" t="s">
        <v>38</v>
      </c>
      <c r="D283" s="17" t="s">
        <v>63</v>
      </c>
      <c r="E283" s="17" t="s">
        <v>64</v>
      </c>
      <c r="F283" s="17" t="s">
        <v>63</v>
      </c>
      <c r="G283" s="19" t="s">
        <v>64</v>
      </c>
    </row>
    <row r="284" spans="1:16" outlineLevel="1" x14ac:dyDescent="0.25">
      <c r="A284" s="35">
        <v>40329</v>
      </c>
      <c r="B284" s="8"/>
      <c r="C284" s="21"/>
      <c r="D284" s="174"/>
      <c r="E284" s="174"/>
      <c r="F284" s="174"/>
      <c r="G284" s="136">
        <f>(60000*25)-159000</f>
        <v>1341000</v>
      </c>
      <c r="H284" s="80"/>
      <c r="I284" s="114"/>
      <c r="J284" s="80"/>
      <c r="K284" s="80"/>
      <c r="L284" s="80"/>
      <c r="M284" s="80"/>
      <c r="N284" s="80"/>
      <c r="O284" s="80"/>
      <c r="P284" s="80"/>
    </row>
    <row r="285" spans="1:16" outlineLevel="1" x14ac:dyDescent="0.25">
      <c r="A285" s="35"/>
      <c r="B285" s="8"/>
      <c r="C285" s="21"/>
      <c r="D285" s="174"/>
      <c r="E285" s="174"/>
      <c r="F285" s="174"/>
      <c r="G285" s="174"/>
      <c r="J285" s="80"/>
    </row>
    <row r="286" spans="1:16" outlineLevel="1" x14ac:dyDescent="0.25">
      <c r="A286" s="8"/>
      <c r="B286" s="8"/>
      <c r="C286" s="21"/>
      <c r="D286" s="174"/>
      <c r="E286" s="174"/>
      <c r="F286" s="174"/>
      <c r="G286" s="174"/>
    </row>
    <row r="287" spans="1:16" outlineLevel="1" x14ac:dyDescent="0.25">
      <c r="A287" s="8"/>
      <c r="B287" s="8"/>
      <c r="C287" s="21"/>
      <c r="D287" s="174"/>
      <c r="E287" s="174"/>
      <c r="F287" s="174"/>
      <c r="G287" s="174"/>
    </row>
    <row r="288" spans="1:16" outlineLevel="1" x14ac:dyDescent="0.25">
      <c r="A288" s="8"/>
      <c r="B288" s="8"/>
      <c r="C288" s="21"/>
      <c r="D288" s="174"/>
      <c r="E288" s="174"/>
      <c r="F288" s="174"/>
      <c r="G288" s="174"/>
    </row>
    <row r="289" spans="1:7" outlineLevel="1" x14ac:dyDescent="0.25">
      <c r="A289" s="8"/>
      <c r="B289" s="8"/>
      <c r="C289" s="21"/>
      <c r="D289" s="174"/>
      <c r="E289" s="174"/>
      <c r="F289" s="174"/>
      <c r="G289" s="174"/>
    </row>
    <row r="290" spans="1:7" outlineLevel="1" x14ac:dyDescent="0.25">
      <c r="A290" s="8"/>
      <c r="B290" s="8"/>
      <c r="C290" s="21"/>
      <c r="D290" s="174"/>
      <c r="E290" s="174"/>
      <c r="F290" s="174"/>
      <c r="G290" s="174"/>
    </row>
    <row r="291" spans="1:7" outlineLevel="1" x14ac:dyDescent="0.25">
      <c r="A291" s="8"/>
      <c r="B291" s="8"/>
      <c r="C291" s="21"/>
      <c r="D291" s="174"/>
      <c r="E291" s="174"/>
      <c r="F291" s="174"/>
      <c r="G291" s="174"/>
    </row>
    <row r="293" spans="1:7" x14ac:dyDescent="0.25">
      <c r="A293" s="244" t="s">
        <v>73</v>
      </c>
      <c r="B293" s="244" t="str">
        <f>'Chart of Accounts GL'!B38</f>
        <v>Retained Earnings</v>
      </c>
      <c r="C293" s="245"/>
      <c r="D293" s="244"/>
      <c r="E293" s="244"/>
      <c r="F293" s="244" t="s">
        <v>71</v>
      </c>
      <c r="G293" s="244">
        <f>'Chart of Accounts GL'!A38</f>
        <v>330</v>
      </c>
    </row>
    <row r="294" spans="1:7" ht="15.75" outlineLevel="1" thickBot="1" x14ac:dyDescent="0.3">
      <c r="A294" s="11"/>
      <c r="B294" s="12"/>
      <c r="C294" s="13"/>
      <c r="D294" s="14" t="s">
        <v>69</v>
      </c>
      <c r="E294" s="14"/>
      <c r="F294" s="14" t="s">
        <v>70</v>
      </c>
      <c r="G294" s="15"/>
    </row>
    <row r="295" spans="1:7" ht="30" outlineLevel="1" x14ac:dyDescent="0.25">
      <c r="A295" s="16" t="s">
        <v>35</v>
      </c>
      <c r="B295" s="17" t="s">
        <v>68</v>
      </c>
      <c r="C295" s="18" t="s">
        <v>38</v>
      </c>
      <c r="D295" s="17" t="s">
        <v>63</v>
      </c>
      <c r="E295" s="17" t="s">
        <v>64</v>
      </c>
      <c r="F295" s="17" t="s">
        <v>63</v>
      </c>
      <c r="G295" s="19" t="s">
        <v>64</v>
      </c>
    </row>
    <row r="296" spans="1:7" outlineLevel="1" x14ac:dyDescent="0.25">
      <c r="A296" s="35">
        <v>40329</v>
      </c>
      <c r="B296" s="8" t="s">
        <v>154</v>
      </c>
      <c r="C296" s="21"/>
      <c r="D296" s="174"/>
      <c r="E296" s="36"/>
      <c r="F296" s="174"/>
      <c r="G296" s="174">
        <f>389000+377000-400000</f>
        <v>366000</v>
      </c>
    </row>
    <row r="297" spans="1:7" outlineLevel="1" x14ac:dyDescent="0.25">
      <c r="A297" s="35"/>
      <c r="B297" s="8"/>
      <c r="C297" s="21"/>
      <c r="D297" s="174"/>
      <c r="F297" s="174"/>
      <c r="G297" s="174"/>
    </row>
    <row r="298" spans="1:7" outlineLevel="1" x14ac:dyDescent="0.25">
      <c r="A298" s="35"/>
      <c r="B298" s="8"/>
      <c r="C298" s="21"/>
      <c r="D298" s="174"/>
      <c r="E298" s="174"/>
      <c r="F298" s="174"/>
      <c r="G298" s="174"/>
    </row>
    <row r="299" spans="1:7" outlineLevel="1" x14ac:dyDescent="0.25">
      <c r="A299" s="8"/>
      <c r="B299" s="8"/>
      <c r="C299" s="21"/>
      <c r="D299" s="174"/>
      <c r="E299" s="174"/>
      <c r="F299" s="174"/>
      <c r="G299" s="174"/>
    </row>
    <row r="300" spans="1:7" outlineLevel="1" x14ac:dyDescent="0.25">
      <c r="A300" s="8"/>
      <c r="B300" s="8"/>
      <c r="C300" s="21"/>
      <c r="D300" s="174"/>
      <c r="E300" s="174"/>
      <c r="F300" s="174"/>
      <c r="G300" s="174"/>
    </row>
    <row r="301" spans="1:7" outlineLevel="1" x14ac:dyDescent="0.25">
      <c r="A301" s="8"/>
      <c r="B301" s="8"/>
      <c r="C301" s="21"/>
      <c r="D301" s="174"/>
      <c r="E301" s="174"/>
      <c r="F301" s="174"/>
      <c r="G301" s="174"/>
    </row>
    <row r="302" spans="1:7" outlineLevel="1" x14ac:dyDescent="0.25">
      <c r="A302" s="8"/>
      <c r="B302" s="8"/>
      <c r="C302" s="21"/>
      <c r="D302" s="174"/>
      <c r="E302" s="174"/>
      <c r="F302" s="174"/>
      <c r="G302" s="174"/>
    </row>
    <row r="303" spans="1:7" outlineLevel="1" x14ac:dyDescent="0.25">
      <c r="A303" s="8"/>
      <c r="B303" s="8"/>
      <c r="C303" s="21"/>
      <c r="D303" s="174"/>
      <c r="E303" s="174"/>
      <c r="F303" s="174"/>
      <c r="G303" s="174"/>
    </row>
    <row r="305" spans="1:7" x14ac:dyDescent="0.25">
      <c r="A305" s="244" t="s">
        <v>73</v>
      </c>
      <c r="B305" s="244" t="str">
        <f>'Chart of Accounts GL'!B39</f>
        <v>Treasury Stock</v>
      </c>
      <c r="C305" s="245"/>
      <c r="D305" s="244"/>
      <c r="E305" s="244"/>
      <c r="F305" s="244" t="s">
        <v>71</v>
      </c>
      <c r="G305" s="244">
        <f>'Chart of Accounts GL'!A39</f>
        <v>340</v>
      </c>
    </row>
    <row r="306" spans="1:7" ht="15.75" outlineLevel="1" thickBot="1" x14ac:dyDescent="0.3">
      <c r="A306" s="11"/>
      <c r="B306" s="12"/>
      <c r="C306" s="13"/>
      <c r="D306" s="14" t="s">
        <v>69</v>
      </c>
      <c r="E306" s="14"/>
      <c r="F306" s="14" t="s">
        <v>70</v>
      </c>
      <c r="G306" s="15"/>
    </row>
    <row r="307" spans="1:7" ht="30" outlineLevel="1" x14ac:dyDescent="0.25">
      <c r="A307" s="16" t="s">
        <v>35</v>
      </c>
      <c r="B307" s="17" t="s">
        <v>68</v>
      </c>
      <c r="C307" s="18" t="s">
        <v>38</v>
      </c>
      <c r="D307" s="17" t="s">
        <v>63</v>
      </c>
      <c r="E307" s="17" t="s">
        <v>64</v>
      </c>
      <c r="F307" s="17" t="s">
        <v>63</v>
      </c>
      <c r="G307" s="19" t="s">
        <v>64</v>
      </c>
    </row>
    <row r="308" spans="1:7" outlineLevel="1" x14ac:dyDescent="0.25">
      <c r="A308" s="35"/>
      <c r="B308" s="8"/>
      <c r="C308" s="21"/>
      <c r="D308" s="174"/>
      <c r="E308" s="174"/>
      <c r="F308" s="174"/>
      <c r="G308" s="174"/>
    </row>
    <row r="309" spans="1:7" outlineLevel="1" x14ac:dyDescent="0.25">
      <c r="A309" s="8"/>
      <c r="B309" s="8"/>
      <c r="C309" s="21"/>
      <c r="D309" s="174"/>
      <c r="E309" s="174"/>
      <c r="F309" s="174"/>
      <c r="G309" s="174"/>
    </row>
    <row r="310" spans="1:7" outlineLevel="1" x14ac:dyDescent="0.25">
      <c r="A310" s="8"/>
      <c r="B310" s="8"/>
      <c r="C310" s="21"/>
      <c r="D310" s="174"/>
      <c r="E310" s="174"/>
      <c r="F310" s="174"/>
      <c r="G310" s="174"/>
    </row>
    <row r="311" spans="1:7" outlineLevel="1" x14ac:dyDescent="0.25">
      <c r="A311" s="8"/>
      <c r="B311" s="8"/>
      <c r="C311" s="21"/>
      <c r="D311" s="174"/>
      <c r="E311" s="174"/>
      <c r="F311" s="174"/>
      <c r="G311" s="174"/>
    </row>
    <row r="312" spans="1:7" outlineLevel="1" x14ac:dyDescent="0.25">
      <c r="A312" s="8"/>
      <c r="B312" s="8"/>
      <c r="C312" s="21"/>
      <c r="D312" s="174"/>
      <c r="E312" s="174"/>
      <c r="F312" s="174"/>
      <c r="G312" s="174"/>
    </row>
    <row r="313" spans="1:7" outlineLevel="1" x14ac:dyDescent="0.25">
      <c r="A313" s="8"/>
      <c r="B313" s="8"/>
      <c r="C313" s="21"/>
      <c r="D313" s="174"/>
      <c r="E313" s="174"/>
      <c r="F313" s="174"/>
      <c r="G313" s="174"/>
    </row>
    <row r="314" spans="1:7" outlineLevel="1" x14ac:dyDescent="0.25">
      <c r="A314" s="8"/>
      <c r="B314" s="8"/>
      <c r="C314" s="21"/>
      <c r="D314" s="174"/>
      <c r="E314" s="174"/>
      <c r="F314" s="174"/>
      <c r="G314" s="174"/>
    </row>
    <row r="315" spans="1:7" outlineLevel="1" x14ac:dyDescent="0.25">
      <c r="A315" s="8"/>
      <c r="B315" s="8"/>
      <c r="C315" s="21"/>
      <c r="D315" s="174"/>
      <c r="E315" s="174"/>
      <c r="F315" s="174"/>
      <c r="G315" s="174"/>
    </row>
    <row r="317" spans="1:7" x14ac:dyDescent="0.25">
      <c r="A317" s="244" t="s">
        <v>73</v>
      </c>
      <c r="B317" s="244" t="str">
        <f>'Chart of Accounts GL'!B42</f>
        <v>Sales</v>
      </c>
      <c r="C317" s="245"/>
      <c r="D317" s="244"/>
      <c r="E317" s="244"/>
      <c r="F317" s="244" t="s">
        <v>71</v>
      </c>
      <c r="G317" s="244">
        <f>'Chart of Accounts GL'!A42</f>
        <v>500</v>
      </c>
    </row>
    <row r="318" spans="1:7" ht="15.75" outlineLevel="1" thickBot="1" x14ac:dyDescent="0.3">
      <c r="A318" s="11"/>
      <c r="B318" s="12"/>
      <c r="C318" s="13"/>
      <c r="D318" s="14" t="s">
        <v>69</v>
      </c>
      <c r="E318" s="14"/>
      <c r="F318" s="14" t="s">
        <v>70</v>
      </c>
      <c r="G318" s="15"/>
    </row>
    <row r="319" spans="1:7" ht="30" outlineLevel="1" x14ac:dyDescent="0.25">
      <c r="A319" s="16" t="s">
        <v>35</v>
      </c>
      <c r="B319" s="17" t="s">
        <v>68</v>
      </c>
      <c r="C319" s="18" t="s">
        <v>38</v>
      </c>
      <c r="D319" s="17" t="s">
        <v>63</v>
      </c>
      <c r="E319" s="17" t="s">
        <v>64</v>
      </c>
      <c r="F319" s="17" t="s">
        <v>63</v>
      </c>
      <c r="G319" s="19" t="s">
        <v>64</v>
      </c>
    </row>
    <row r="320" spans="1:7" outlineLevel="1" x14ac:dyDescent="0.25">
      <c r="A320" s="35"/>
      <c r="B320" s="8"/>
      <c r="C320" s="21"/>
      <c r="D320" s="174"/>
      <c r="E320" s="174"/>
      <c r="F320" s="174"/>
      <c r="G320" s="174"/>
    </row>
    <row r="321" spans="1:7" outlineLevel="1" x14ac:dyDescent="0.25">
      <c r="A321" s="35"/>
      <c r="B321" s="8"/>
      <c r="C321" s="21"/>
      <c r="D321" s="174"/>
      <c r="E321" s="174"/>
      <c r="F321" s="174"/>
      <c r="G321" s="174"/>
    </row>
    <row r="322" spans="1:7" outlineLevel="1" x14ac:dyDescent="0.25">
      <c r="A322" s="35"/>
      <c r="B322" s="8"/>
      <c r="C322" s="21"/>
      <c r="D322" s="174"/>
      <c r="E322" s="174"/>
      <c r="F322" s="174"/>
      <c r="G322" s="174"/>
    </row>
    <row r="323" spans="1:7" outlineLevel="1" x14ac:dyDescent="0.25">
      <c r="A323" s="8"/>
      <c r="B323" s="8"/>
      <c r="C323" s="21"/>
      <c r="D323" s="174"/>
      <c r="E323" s="174"/>
      <c r="F323" s="174"/>
      <c r="G323" s="174"/>
    </row>
    <row r="324" spans="1:7" outlineLevel="1" x14ac:dyDescent="0.25">
      <c r="A324" s="8"/>
      <c r="B324" s="8"/>
      <c r="C324" s="21"/>
      <c r="D324" s="174"/>
      <c r="E324" s="174"/>
      <c r="F324" s="174"/>
      <c r="G324" s="174"/>
    </row>
    <row r="325" spans="1:7" outlineLevel="1" x14ac:dyDescent="0.25">
      <c r="A325" s="8"/>
      <c r="B325" s="8"/>
      <c r="C325" s="21"/>
      <c r="D325" s="174"/>
      <c r="E325" s="174"/>
      <c r="F325" s="174"/>
      <c r="G325" s="174"/>
    </row>
    <row r="326" spans="1:7" outlineLevel="1" x14ac:dyDescent="0.25">
      <c r="A326" s="8"/>
      <c r="B326" s="8"/>
      <c r="C326" s="21"/>
      <c r="D326" s="174"/>
      <c r="E326" s="174"/>
      <c r="F326" s="174"/>
      <c r="G326" s="174"/>
    </row>
    <row r="327" spans="1:7" outlineLevel="1" x14ac:dyDescent="0.25">
      <c r="A327" s="8"/>
      <c r="B327" s="8"/>
      <c r="C327" s="21"/>
      <c r="D327" s="174"/>
      <c r="E327" s="174"/>
      <c r="F327" s="174"/>
      <c r="G327" s="174"/>
    </row>
    <row r="328" spans="1:7" outlineLevel="1" x14ac:dyDescent="0.25"/>
    <row r="330" spans="1:7" x14ac:dyDescent="0.25">
      <c r="A330" s="244" t="s">
        <v>73</v>
      </c>
      <c r="B330" s="244" t="str">
        <f>'Chart of Accounts GL'!B43</f>
        <v>Sales Discounts</v>
      </c>
      <c r="C330" s="245"/>
      <c r="D330" s="244"/>
      <c r="E330" s="244"/>
      <c r="F330" s="244" t="s">
        <v>71</v>
      </c>
      <c r="G330" s="244">
        <f>'Chart of Accounts GL'!A43</f>
        <v>510</v>
      </c>
    </row>
    <row r="331" spans="1:7" ht="15.75" outlineLevel="1" thickBot="1" x14ac:dyDescent="0.3">
      <c r="A331" s="11"/>
      <c r="B331" s="12"/>
      <c r="C331" s="13"/>
      <c r="D331" s="14" t="s">
        <v>69</v>
      </c>
      <c r="E331" s="14"/>
      <c r="F331" s="14" t="s">
        <v>70</v>
      </c>
      <c r="G331" s="15"/>
    </row>
    <row r="332" spans="1:7" ht="30" outlineLevel="1" x14ac:dyDescent="0.25">
      <c r="A332" s="16" t="s">
        <v>35</v>
      </c>
      <c r="B332" s="17" t="s">
        <v>68</v>
      </c>
      <c r="C332" s="18" t="s">
        <v>38</v>
      </c>
      <c r="D332" s="17" t="s">
        <v>63</v>
      </c>
      <c r="E332" s="17" t="s">
        <v>64</v>
      </c>
      <c r="F332" s="17" t="s">
        <v>63</v>
      </c>
      <c r="G332" s="19" t="s">
        <v>64</v>
      </c>
    </row>
    <row r="333" spans="1:7" outlineLevel="1" x14ac:dyDescent="0.25">
      <c r="A333" s="35"/>
      <c r="B333" s="8"/>
      <c r="C333" s="21"/>
      <c r="D333" s="174"/>
      <c r="E333" s="174"/>
      <c r="F333" s="174"/>
      <c r="G333" s="174"/>
    </row>
    <row r="334" spans="1:7" outlineLevel="1" x14ac:dyDescent="0.25">
      <c r="A334" s="35"/>
      <c r="B334" s="8"/>
      <c r="C334" s="21"/>
      <c r="D334" s="174"/>
      <c r="E334" s="174"/>
      <c r="F334" s="174"/>
      <c r="G334" s="174"/>
    </row>
    <row r="335" spans="1:7" outlineLevel="1" x14ac:dyDescent="0.25">
      <c r="A335" s="8"/>
      <c r="B335" s="8"/>
      <c r="C335" s="21"/>
      <c r="D335" s="174"/>
      <c r="E335" s="174"/>
      <c r="F335" s="174"/>
      <c r="G335" s="174"/>
    </row>
    <row r="336" spans="1:7" outlineLevel="1" x14ac:dyDescent="0.25">
      <c r="A336" s="8"/>
      <c r="B336" s="8"/>
      <c r="C336" s="21"/>
      <c r="D336" s="174"/>
      <c r="E336" s="174"/>
      <c r="F336" s="174"/>
      <c r="G336" s="174"/>
    </row>
    <row r="337" spans="1:7" outlineLevel="1" x14ac:dyDescent="0.25">
      <c r="A337" s="8"/>
      <c r="B337" s="8"/>
      <c r="C337" s="21"/>
      <c r="D337" s="174"/>
      <c r="E337" s="174"/>
      <c r="F337" s="174"/>
      <c r="G337" s="174"/>
    </row>
    <row r="338" spans="1:7" outlineLevel="1" x14ac:dyDescent="0.25">
      <c r="A338" s="8"/>
      <c r="B338" s="8"/>
      <c r="C338" s="21"/>
      <c r="D338" s="174"/>
      <c r="E338" s="174"/>
      <c r="F338" s="174"/>
      <c r="G338" s="174"/>
    </row>
    <row r="339" spans="1:7" outlineLevel="1" x14ac:dyDescent="0.25">
      <c r="A339" s="8"/>
      <c r="B339" s="8"/>
      <c r="C339" s="21"/>
      <c r="D339" s="174"/>
      <c r="E339" s="174"/>
      <c r="F339" s="174"/>
      <c r="G339" s="174"/>
    </row>
    <row r="340" spans="1:7" outlineLevel="1" x14ac:dyDescent="0.25">
      <c r="A340" s="8"/>
      <c r="B340" s="8"/>
      <c r="C340" s="21"/>
      <c r="D340" s="174"/>
      <c r="E340" s="174"/>
      <c r="F340" s="174"/>
      <c r="G340" s="174"/>
    </row>
    <row r="341" spans="1:7" outlineLevel="1" x14ac:dyDescent="0.25"/>
    <row r="343" spans="1:7" x14ac:dyDescent="0.25">
      <c r="A343" s="244" t="s">
        <v>73</v>
      </c>
      <c r="B343" s="244" t="str">
        <f>'Chart of Accounts GL'!B44</f>
        <v>Sales Returns &amp; Allowances</v>
      </c>
      <c r="C343" s="245"/>
      <c r="D343" s="244"/>
      <c r="E343" s="244"/>
      <c r="F343" s="244" t="s">
        <v>71</v>
      </c>
      <c r="G343" s="244">
        <f>'Chart of Accounts GL'!A44</f>
        <v>511</v>
      </c>
    </row>
    <row r="344" spans="1:7" ht="15.75" outlineLevel="1" thickBot="1" x14ac:dyDescent="0.3">
      <c r="A344" s="11"/>
      <c r="B344" s="12"/>
      <c r="C344" s="13"/>
      <c r="D344" s="14" t="s">
        <v>69</v>
      </c>
      <c r="E344" s="14"/>
      <c r="F344" s="14" t="s">
        <v>70</v>
      </c>
      <c r="G344" s="15"/>
    </row>
    <row r="345" spans="1:7" ht="30" outlineLevel="1" x14ac:dyDescent="0.25">
      <c r="A345" s="16" t="s">
        <v>35</v>
      </c>
      <c r="B345" s="17" t="s">
        <v>68</v>
      </c>
      <c r="C345" s="18" t="s">
        <v>38</v>
      </c>
      <c r="D345" s="17" t="s">
        <v>63</v>
      </c>
      <c r="E345" s="17" t="s">
        <v>64</v>
      </c>
      <c r="F345" s="17" t="s">
        <v>63</v>
      </c>
      <c r="G345" s="19" t="s">
        <v>64</v>
      </c>
    </row>
    <row r="346" spans="1:7" outlineLevel="1" x14ac:dyDescent="0.25">
      <c r="A346" s="35"/>
      <c r="B346" s="8"/>
      <c r="C346" s="21"/>
      <c r="D346" s="38"/>
      <c r="E346" s="8"/>
      <c r="F346" s="38"/>
      <c r="G346" s="8"/>
    </row>
    <row r="347" spans="1:7" outlineLevel="1" x14ac:dyDescent="0.25">
      <c r="A347" s="35"/>
      <c r="B347" s="8"/>
      <c r="C347" s="21"/>
      <c r="D347" s="8"/>
      <c r="E347" s="107"/>
      <c r="F347" s="38"/>
      <c r="G347" s="8"/>
    </row>
    <row r="348" spans="1:7" outlineLevel="1" x14ac:dyDescent="0.25">
      <c r="A348" s="8"/>
      <c r="B348" s="8"/>
      <c r="C348" s="21"/>
      <c r="D348" s="8"/>
      <c r="E348" s="8"/>
      <c r="F348" s="8"/>
      <c r="G348" s="8"/>
    </row>
    <row r="349" spans="1:7" outlineLevel="1" x14ac:dyDescent="0.25">
      <c r="A349" s="8"/>
      <c r="B349" s="8"/>
      <c r="C349" s="21"/>
      <c r="D349" s="8"/>
      <c r="E349" s="8"/>
      <c r="F349" s="8"/>
      <c r="G349" s="8"/>
    </row>
    <row r="350" spans="1:7" outlineLevel="1" x14ac:dyDescent="0.25">
      <c r="A350" s="8"/>
      <c r="B350" s="8"/>
      <c r="C350" s="21"/>
      <c r="D350" s="8"/>
      <c r="E350" s="8"/>
      <c r="F350" s="8"/>
      <c r="G350" s="8"/>
    </row>
    <row r="351" spans="1:7" outlineLevel="1" x14ac:dyDescent="0.25">
      <c r="A351" s="8"/>
      <c r="B351" s="8"/>
      <c r="C351" s="21"/>
      <c r="D351" s="8"/>
      <c r="E351" s="8"/>
      <c r="F351" s="8"/>
      <c r="G351" s="8"/>
    </row>
    <row r="352" spans="1:7" outlineLevel="1" x14ac:dyDescent="0.25">
      <c r="A352" s="8"/>
      <c r="B352" s="8"/>
      <c r="C352" s="21"/>
      <c r="D352" s="8"/>
      <c r="E352" s="8"/>
      <c r="F352" s="8"/>
      <c r="G352" s="8"/>
    </row>
    <row r="353" spans="1:7" outlineLevel="1" x14ac:dyDescent="0.25">
      <c r="A353" s="8"/>
      <c r="B353" s="8"/>
      <c r="C353" s="21"/>
      <c r="D353" s="8"/>
      <c r="E353" s="8"/>
      <c r="F353" s="8"/>
      <c r="G353" s="8"/>
    </row>
    <row r="354" spans="1:7" outlineLevel="1" x14ac:dyDescent="0.25"/>
    <row r="356" spans="1:7" x14ac:dyDescent="0.25">
      <c r="A356" s="244" t="s">
        <v>73</v>
      </c>
      <c r="B356" s="244" t="str">
        <f>'Chart of Accounts GL'!B46</f>
        <v>Cost of Goods Sold</v>
      </c>
      <c r="C356" s="245"/>
      <c r="D356" s="244"/>
      <c r="E356" s="244"/>
      <c r="F356" s="244" t="s">
        <v>71</v>
      </c>
      <c r="G356" s="244">
        <f>'Chart of Accounts GL'!A46</f>
        <v>600</v>
      </c>
    </row>
    <row r="357" spans="1:7" ht="15.75" outlineLevel="1" thickBot="1" x14ac:dyDescent="0.3">
      <c r="A357" s="11"/>
      <c r="B357" s="12"/>
      <c r="C357" s="13"/>
      <c r="D357" s="14" t="s">
        <v>69</v>
      </c>
      <c r="E357" s="14"/>
      <c r="F357" s="14" t="s">
        <v>70</v>
      </c>
      <c r="G357" s="15"/>
    </row>
    <row r="358" spans="1:7" ht="30" outlineLevel="1" x14ac:dyDescent="0.25">
      <c r="A358" s="16" t="s">
        <v>35</v>
      </c>
      <c r="B358" s="17" t="s">
        <v>68</v>
      </c>
      <c r="C358" s="18" t="s">
        <v>38</v>
      </c>
      <c r="D358" s="17" t="s">
        <v>63</v>
      </c>
      <c r="E358" s="17" t="s">
        <v>64</v>
      </c>
      <c r="F358" s="17" t="s">
        <v>63</v>
      </c>
      <c r="G358" s="19" t="s">
        <v>64</v>
      </c>
    </row>
    <row r="359" spans="1:7" outlineLevel="1" x14ac:dyDescent="0.25">
      <c r="A359" s="35"/>
      <c r="B359" s="8"/>
      <c r="C359" s="21"/>
      <c r="D359" s="38"/>
      <c r="E359" s="174"/>
      <c r="F359" s="174"/>
      <c r="G359" s="174"/>
    </row>
    <row r="360" spans="1:7" outlineLevel="1" x14ac:dyDescent="0.25">
      <c r="A360" s="35"/>
      <c r="B360" s="8"/>
      <c r="C360" s="21"/>
      <c r="D360" s="38"/>
      <c r="E360" s="174"/>
      <c r="F360" s="174"/>
      <c r="G360" s="174"/>
    </row>
    <row r="361" spans="1:7" outlineLevel="1" x14ac:dyDescent="0.25">
      <c r="A361" s="35"/>
      <c r="B361" s="8"/>
      <c r="C361" s="21"/>
      <c r="D361" s="8"/>
      <c r="E361" s="38"/>
      <c r="F361" s="38"/>
      <c r="G361" s="8"/>
    </row>
    <row r="362" spans="1:7" outlineLevel="1" x14ac:dyDescent="0.25">
      <c r="A362" s="35"/>
      <c r="B362" s="8"/>
      <c r="C362" s="21"/>
      <c r="D362" s="8"/>
      <c r="E362" s="107"/>
      <c r="F362" s="38"/>
      <c r="G362" s="8"/>
    </row>
    <row r="363" spans="1:7" outlineLevel="1" x14ac:dyDescent="0.25">
      <c r="A363" s="35"/>
      <c r="B363" s="8"/>
      <c r="C363" s="21"/>
      <c r="D363" s="8"/>
      <c r="E363" s="107"/>
      <c r="F363" s="38"/>
      <c r="G363" s="8"/>
    </row>
    <row r="364" spans="1:7" outlineLevel="1" x14ac:dyDescent="0.25">
      <c r="A364" s="8"/>
      <c r="B364" s="8"/>
      <c r="C364" s="21"/>
      <c r="D364" s="8"/>
      <c r="E364" s="8"/>
      <c r="F364" s="8"/>
      <c r="G364" s="8"/>
    </row>
    <row r="365" spans="1:7" outlineLevel="1" x14ac:dyDescent="0.25">
      <c r="A365" s="8"/>
      <c r="B365" s="8"/>
      <c r="C365" s="21"/>
      <c r="D365" s="8"/>
      <c r="E365" s="8"/>
      <c r="F365" s="8"/>
      <c r="G365" s="8"/>
    </row>
    <row r="366" spans="1:7" outlineLevel="1" x14ac:dyDescent="0.25">
      <c r="A366" s="8"/>
      <c r="B366" s="8"/>
      <c r="C366" s="21"/>
      <c r="D366" s="8"/>
      <c r="E366" s="8"/>
      <c r="F366" s="8"/>
      <c r="G366" s="8"/>
    </row>
    <row r="367" spans="1:7" outlineLevel="1" x14ac:dyDescent="0.25"/>
    <row r="369" spans="1:7" x14ac:dyDescent="0.25">
      <c r="A369" s="244" t="s">
        <v>73</v>
      </c>
      <c r="B369" s="244" t="str">
        <f>'Chart of Accounts GL'!B48</f>
        <v>Wage Expense (hourly workers)</v>
      </c>
      <c r="C369" s="245"/>
      <c r="D369" s="244"/>
      <c r="E369" s="244"/>
      <c r="F369" s="244" t="s">
        <v>71</v>
      </c>
      <c r="G369" s="244">
        <f>'Chart of Accounts GL'!A48</f>
        <v>700</v>
      </c>
    </row>
    <row r="370" spans="1:7" ht="15.75" outlineLevel="1" thickBot="1" x14ac:dyDescent="0.3">
      <c r="A370" s="11"/>
      <c r="B370" s="12"/>
      <c r="C370" s="13"/>
      <c r="D370" s="14" t="s">
        <v>69</v>
      </c>
      <c r="E370" s="14"/>
      <c r="F370" s="14" t="s">
        <v>70</v>
      </c>
      <c r="G370" s="15"/>
    </row>
    <row r="371" spans="1:7" ht="30" outlineLevel="1" x14ac:dyDescent="0.25">
      <c r="A371" s="16" t="s">
        <v>35</v>
      </c>
      <c r="B371" s="17" t="s">
        <v>68</v>
      </c>
      <c r="C371" s="18" t="s">
        <v>38</v>
      </c>
      <c r="D371" s="17" t="s">
        <v>63</v>
      </c>
      <c r="E371" s="17" t="s">
        <v>64</v>
      </c>
      <c r="F371" s="17" t="s">
        <v>63</v>
      </c>
      <c r="G371" s="19" t="s">
        <v>64</v>
      </c>
    </row>
    <row r="372" spans="1:7" outlineLevel="1" x14ac:dyDescent="0.25">
      <c r="A372" s="35"/>
      <c r="B372" s="8"/>
      <c r="C372" s="21"/>
      <c r="D372" s="36"/>
      <c r="E372" s="36"/>
      <c r="F372" s="36"/>
      <c r="G372" s="36"/>
    </row>
    <row r="373" spans="1:7" outlineLevel="1" x14ac:dyDescent="0.25">
      <c r="A373" s="35"/>
      <c r="B373" s="8"/>
      <c r="C373" s="21"/>
      <c r="D373" s="36"/>
      <c r="E373" s="36"/>
      <c r="F373" s="36"/>
      <c r="G373" s="36"/>
    </row>
    <row r="374" spans="1:7" outlineLevel="1" x14ac:dyDescent="0.25">
      <c r="A374" s="35"/>
      <c r="B374" s="8"/>
      <c r="C374" s="21"/>
      <c r="D374" s="36"/>
      <c r="E374" s="36"/>
      <c r="F374" s="36"/>
      <c r="G374" s="36"/>
    </row>
    <row r="375" spans="1:7" outlineLevel="1" x14ac:dyDescent="0.25">
      <c r="A375" s="8"/>
      <c r="B375" s="8"/>
      <c r="C375" s="21"/>
      <c r="D375" s="8"/>
      <c r="E375" s="8"/>
      <c r="F375" s="8"/>
      <c r="G375" s="8"/>
    </row>
    <row r="376" spans="1:7" outlineLevel="1" x14ac:dyDescent="0.25">
      <c r="A376" s="8"/>
      <c r="B376" s="8"/>
      <c r="C376" s="21"/>
      <c r="D376" s="8"/>
      <c r="E376" s="8"/>
      <c r="F376" s="8"/>
      <c r="G376" s="8"/>
    </row>
    <row r="377" spans="1:7" outlineLevel="1" x14ac:dyDescent="0.25">
      <c r="A377" s="8"/>
      <c r="B377" s="8"/>
      <c r="C377" s="21"/>
      <c r="D377" s="8"/>
      <c r="E377" s="8"/>
      <c r="F377" s="8"/>
      <c r="G377" s="8"/>
    </row>
    <row r="378" spans="1:7" outlineLevel="1" x14ac:dyDescent="0.25">
      <c r="A378" s="8"/>
      <c r="B378" s="8"/>
      <c r="C378" s="21"/>
      <c r="D378" s="8"/>
      <c r="E378" s="8"/>
      <c r="F378" s="8"/>
      <c r="G378" s="8"/>
    </row>
    <row r="379" spans="1:7" outlineLevel="1" x14ac:dyDescent="0.25">
      <c r="A379" s="8"/>
      <c r="B379" s="8"/>
      <c r="C379" s="21"/>
      <c r="D379" s="8"/>
      <c r="E379" s="8"/>
      <c r="F379" s="8"/>
      <c r="G379" s="8"/>
    </row>
    <row r="380" spans="1:7" outlineLevel="1" x14ac:dyDescent="0.25"/>
    <row r="382" spans="1:7" x14ac:dyDescent="0.25">
      <c r="A382" s="244" t="s">
        <v>73</v>
      </c>
      <c r="B382" s="244" t="str">
        <f>'Chart of Accounts GL'!B49</f>
        <v>Salaries Expense (Exempt Staff)</v>
      </c>
      <c r="C382" s="245"/>
      <c r="D382" s="244"/>
      <c r="E382" s="244"/>
      <c r="F382" s="244" t="s">
        <v>71</v>
      </c>
      <c r="G382" s="244">
        <f>'Chart of Accounts GL'!A49</f>
        <v>701</v>
      </c>
    </row>
    <row r="383" spans="1:7" ht="15.75" outlineLevel="1" thickBot="1" x14ac:dyDescent="0.3">
      <c r="A383" s="11"/>
      <c r="B383" s="12"/>
      <c r="C383" s="13"/>
      <c r="D383" s="14" t="s">
        <v>69</v>
      </c>
      <c r="E383" s="14"/>
      <c r="F383" s="14" t="s">
        <v>70</v>
      </c>
      <c r="G383" s="15"/>
    </row>
    <row r="384" spans="1:7" ht="30" outlineLevel="1" x14ac:dyDescent="0.25">
      <c r="A384" s="16" t="s">
        <v>35</v>
      </c>
      <c r="B384" s="17" t="s">
        <v>68</v>
      </c>
      <c r="C384" s="18" t="s">
        <v>38</v>
      </c>
      <c r="D384" s="17" t="s">
        <v>63</v>
      </c>
      <c r="E384" s="17" t="s">
        <v>64</v>
      </c>
      <c r="F384" s="17" t="s">
        <v>63</v>
      </c>
      <c r="G384" s="19" t="s">
        <v>64</v>
      </c>
    </row>
    <row r="385" spans="1:7" outlineLevel="1" x14ac:dyDescent="0.25">
      <c r="A385" s="35"/>
      <c r="B385" s="8"/>
      <c r="C385" s="21"/>
      <c r="D385" s="36"/>
      <c r="E385" s="36"/>
      <c r="F385" s="36"/>
      <c r="G385" s="36"/>
    </row>
    <row r="386" spans="1:7" outlineLevel="1" x14ac:dyDescent="0.25">
      <c r="A386" s="35"/>
      <c r="B386" s="8"/>
      <c r="C386" s="21"/>
      <c r="D386" s="36"/>
      <c r="E386" s="36"/>
      <c r="F386" s="36"/>
      <c r="G386" s="36"/>
    </row>
    <row r="387" spans="1:7" outlineLevel="1" x14ac:dyDescent="0.25">
      <c r="A387" s="35"/>
      <c r="B387" s="8"/>
      <c r="C387" s="21"/>
      <c r="D387" s="36"/>
      <c r="E387" s="36"/>
      <c r="F387" s="36"/>
      <c r="G387" s="36"/>
    </row>
    <row r="388" spans="1:7" outlineLevel="1" x14ac:dyDescent="0.25">
      <c r="A388" s="8"/>
      <c r="B388" s="8"/>
      <c r="C388" s="21"/>
      <c r="D388" s="8"/>
      <c r="E388" s="8"/>
      <c r="F388" s="8"/>
      <c r="G388" s="8"/>
    </row>
    <row r="389" spans="1:7" outlineLevel="1" x14ac:dyDescent="0.25">
      <c r="A389" s="8"/>
      <c r="B389" s="8"/>
      <c r="C389" s="21"/>
      <c r="D389" s="8"/>
      <c r="E389" s="8"/>
      <c r="F389" s="8"/>
      <c r="G389" s="8"/>
    </row>
    <row r="390" spans="1:7" outlineLevel="1" x14ac:dyDescent="0.25">
      <c r="A390" s="8"/>
      <c r="B390" s="8"/>
      <c r="C390" s="21"/>
      <c r="D390" s="8"/>
      <c r="E390" s="8"/>
      <c r="F390" s="8"/>
      <c r="G390" s="8"/>
    </row>
    <row r="391" spans="1:7" outlineLevel="1" x14ac:dyDescent="0.25">
      <c r="A391" s="8"/>
      <c r="B391" s="8"/>
      <c r="C391" s="21"/>
      <c r="D391" s="8"/>
      <c r="E391" s="8"/>
      <c r="F391" s="8"/>
      <c r="G391" s="8"/>
    </row>
    <row r="392" spans="1:7" outlineLevel="1" x14ac:dyDescent="0.25">
      <c r="A392" s="8"/>
      <c r="B392" s="8"/>
      <c r="C392" s="21"/>
      <c r="D392" s="8"/>
      <c r="E392" s="8"/>
      <c r="F392" s="8"/>
      <c r="G392" s="8"/>
    </row>
    <row r="393" spans="1:7" outlineLevel="1" x14ac:dyDescent="0.25"/>
    <row r="395" spans="1:7" x14ac:dyDescent="0.25">
      <c r="A395" s="244" t="s">
        <v>73</v>
      </c>
      <c r="B395" s="244" t="str">
        <f>'Chart of Accounts GL'!B50</f>
        <v>Marketing Expense</v>
      </c>
      <c r="C395" s="245"/>
      <c r="D395" s="244"/>
      <c r="E395" s="244"/>
      <c r="F395" s="244" t="s">
        <v>71</v>
      </c>
      <c r="G395" s="244">
        <f>'Chart of Accounts GL'!A50</f>
        <v>702</v>
      </c>
    </row>
    <row r="396" spans="1:7" ht="15.75" outlineLevel="1" thickBot="1" x14ac:dyDescent="0.3">
      <c r="A396" s="11"/>
      <c r="B396" s="12"/>
      <c r="C396" s="13"/>
      <c r="D396" s="14" t="s">
        <v>69</v>
      </c>
      <c r="E396" s="14"/>
      <c r="F396" s="14" t="s">
        <v>70</v>
      </c>
      <c r="G396" s="15"/>
    </row>
    <row r="397" spans="1:7" ht="30" outlineLevel="1" x14ac:dyDescent="0.25">
      <c r="A397" s="16" t="s">
        <v>35</v>
      </c>
      <c r="B397" s="17" t="s">
        <v>68</v>
      </c>
      <c r="C397" s="18" t="s">
        <v>38</v>
      </c>
      <c r="D397" s="17" t="s">
        <v>63</v>
      </c>
      <c r="E397" s="17" t="s">
        <v>64</v>
      </c>
      <c r="F397" s="17" t="s">
        <v>63</v>
      </c>
      <c r="G397" s="19" t="s">
        <v>64</v>
      </c>
    </row>
    <row r="398" spans="1:7" outlineLevel="1" x14ac:dyDescent="0.25">
      <c r="A398" s="35"/>
      <c r="B398" s="8"/>
      <c r="C398" s="21"/>
      <c r="D398" s="36"/>
      <c r="E398" s="36"/>
      <c r="F398" s="36"/>
      <c r="G398" s="36"/>
    </row>
    <row r="399" spans="1:7" outlineLevel="1" x14ac:dyDescent="0.25">
      <c r="A399" s="35"/>
      <c r="B399" s="8"/>
      <c r="C399" s="21"/>
      <c r="D399" s="36"/>
      <c r="E399" s="36"/>
      <c r="F399" s="36"/>
      <c r="G399" s="36"/>
    </row>
    <row r="400" spans="1:7" outlineLevel="1" x14ac:dyDescent="0.25">
      <c r="A400" s="8"/>
      <c r="B400" s="8"/>
      <c r="C400" s="21"/>
      <c r="D400" s="36"/>
      <c r="E400" s="36"/>
      <c r="F400" s="36"/>
      <c r="G400" s="36"/>
    </row>
    <row r="401" spans="1:7" outlineLevel="1" x14ac:dyDescent="0.25">
      <c r="A401" s="8"/>
      <c r="B401" s="8"/>
      <c r="C401" s="21"/>
      <c r="D401" s="8"/>
      <c r="E401" s="8"/>
      <c r="F401" s="8"/>
      <c r="G401" s="8"/>
    </row>
    <row r="402" spans="1:7" outlineLevel="1" x14ac:dyDescent="0.25">
      <c r="A402" s="8"/>
      <c r="B402" s="8"/>
      <c r="C402" s="21"/>
      <c r="D402" s="8"/>
      <c r="E402" s="8"/>
      <c r="F402" s="8"/>
      <c r="G402" s="8"/>
    </row>
    <row r="403" spans="1:7" outlineLevel="1" x14ac:dyDescent="0.25">
      <c r="A403" s="8"/>
      <c r="B403" s="8"/>
      <c r="C403" s="21"/>
      <c r="D403" s="8"/>
      <c r="E403" s="8"/>
      <c r="F403" s="8"/>
      <c r="G403" s="8"/>
    </row>
    <row r="404" spans="1:7" outlineLevel="1" x14ac:dyDescent="0.25">
      <c r="A404" s="8"/>
      <c r="B404" s="8"/>
      <c r="C404" s="21"/>
      <c r="D404" s="8"/>
      <c r="E404" s="8"/>
      <c r="F404" s="8"/>
      <c r="G404" s="8"/>
    </row>
    <row r="405" spans="1:7" outlineLevel="1" x14ac:dyDescent="0.25">
      <c r="A405" s="8"/>
      <c r="B405" s="8"/>
      <c r="C405" s="21"/>
      <c r="D405" s="8"/>
      <c r="E405" s="8"/>
      <c r="F405" s="8"/>
      <c r="G405" s="8"/>
    </row>
    <row r="406" spans="1:7" outlineLevel="1" x14ac:dyDescent="0.25"/>
    <row r="408" spans="1:7" x14ac:dyDescent="0.25">
      <c r="A408" s="244" t="s">
        <v>73</v>
      </c>
      <c r="B408" s="244" t="str">
        <f>'Chart of Accounts GL'!B51</f>
        <v>Travel and Entertainment Expense</v>
      </c>
      <c r="C408" s="245"/>
      <c r="D408" s="244"/>
      <c r="E408" s="244"/>
      <c r="F408" s="244" t="s">
        <v>71</v>
      </c>
      <c r="G408" s="244">
        <f>'Chart of Accounts GL'!A51</f>
        <v>703</v>
      </c>
    </row>
    <row r="409" spans="1:7" ht="15.75" outlineLevel="1" thickBot="1" x14ac:dyDescent="0.3">
      <c r="A409" s="11"/>
      <c r="B409" s="12"/>
      <c r="C409" s="13"/>
      <c r="D409" s="14" t="s">
        <v>69</v>
      </c>
      <c r="E409" s="14"/>
      <c r="F409" s="14" t="s">
        <v>70</v>
      </c>
      <c r="G409" s="15"/>
    </row>
    <row r="410" spans="1:7" ht="30" outlineLevel="1" x14ac:dyDescent="0.25">
      <c r="A410" s="16" t="s">
        <v>35</v>
      </c>
      <c r="B410" s="17" t="s">
        <v>68</v>
      </c>
      <c r="C410" s="18" t="s">
        <v>38</v>
      </c>
      <c r="D410" s="17" t="s">
        <v>63</v>
      </c>
      <c r="E410" s="17" t="s">
        <v>64</v>
      </c>
      <c r="F410" s="17" t="s">
        <v>63</v>
      </c>
      <c r="G410" s="19" t="s">
        <v>64</v>
      </c>
    </row>
    <row r="411" spans="1:7" outlineLevel="1" x14ac:dyDescent="0.25">
      <c r="A411" s="35"/>
      <c r="B411" s="8"/>
      <c r="C411" s="21"/>
      <c r="D411" s="36"/>
      <c r="E411" s="36"/>
      <c r="F411" s="36"/>
      <c r="G411" s="36"/>
    </row>
    <row r="412" spans="1:7" outlineLevel="1" x14ac:dyDescent="0.25">
      <c r="A412" s="35"/>
      <c r="B412" s="8"/>
      <c r="C412" s="21"/>
      <c r="D412" s="36"/>
      <c r="E412" s="36"/>
      <c r="F412" s="36"/>
      <c r="G412" s="36"/>
    </row>
    <row r="413" spans="1:7" outlineLevel="1" x14ac:dyDescent="0.25">
      <c r="A413" s="8"/>
      <c r="B413" s="8"/>
      <c r="C413" s="21"/>
      <c r="D413" s="8"/>
      <c r="E413" s="8"/>
      <c r="F413" s="8"/>
      <c r="G413" s="8"/>
    </row>
    <row r="414" spans="1:7" outlineLevel="1" x14ac:dyDescent="0.25">
      <c r="A414" s="8"/>
      <c r="B414" s="8"/>
      <c r="C414" s="21"/>
      <c r="D414" s="8"/>
      <c r="E414" s="8"/>
      <c r="F414" s="8"/>
      <c r="G414" s="8"/>
    </row>
    <row r="415" spans="1:7" outlineLevel="1" x14ac:dyDescent="0.25">
      <c r="A415" s="8"/>
      <c r="B415" s="8"/>
      <c r="C415" s="21"/>
      <c r="D415" s="8"/>
      <c r="E415" s="8"/>
      <c r="F415" s="8"/>
      <c r="G415" s="8"/>
    </row>
    <row r="416" spans="1:7" outlineLevel="1" x14ac:dyDescent="0.25">
      <c r="A416" s="8"/>
      <c r="B416" s="8"/>
      <c r="C416" s="21"/>
      <c r="D416" s="8"/>
      <c r="E416" s="8"/>
      <c r="F416" s="8"/>
      <c r="G416" s="8"/>
    </row>
    <row r="417" spans="1:7" outlineLevel="1" x14ac:dyDescent="0.25">
      <c r="A417" s="8"/>
      <c r="B417" s="8"/>
      <c r="C417" s="21"/>
      <c r="D417" s="8"/>
      <c r="E417" s="8"/>
      <c r="F417" s="8"/>
      <c r="G417" s="8"/>
    </row>
    <row r="418" spans="1:7" outlineLevel="1" x14ac:dyDescent="0.25">
      <c r="A418" s="8"/>
      <c r="B418" s="8"/>
      <c r="C418" s="21"/>
      <c r="D418" s="8"/>
      <c r="E418" s="8"/>
      <c r="F418" s="8"/>
      <c r="G418" s="8"/>
    </row>
    <row r="419" spans="1:7" outlineLevel="1" x14ac:dyDescent="0.25"/>
    <row r="421" spans="1:7" x14ac:dyDescent="0.25">
      <c r="A421" s="244" t="s">
        <v>73</v>
      </c>
      <c r="B421" s="244" t="str">
        <f>'Chart of Accounts GL'!B52</f>
        <v>Bad Debt Expense</v>
      </c>
      <c r="C421" s="245"/>
      <c r="D421" s="244"/>
      <c r="E421" s="244"/>
      <c r="F421" s="244" t="s">
        <v>71</v>
      </c>
      <c r="G421" s="244">
        <f>'Chart of Accounts GL'!A52</f>
        <v>704</v>
      </c>
    </row>
    <row r="422" spans="1:7" ht="15.75" outlineLevel="1" thickBot="1" x14ac:dyDescent="0.3">
      <c r="A422" s="11"/>
      <c r="B422" s="12"/>
      <c r="C422" s="13"/>
      <c r="D422" s="14" t="s">
        <v>69</v>
      </c>
      <c r="E422" s="14"/>
      <c r="F422" s="14" t="s">
        <v>70</v>
      </c>
      <c r="G422" s="15"/>
    </row>
    <row r="423" spans="1:7" ht="30" outlineLevel="1" x14ac:dyDescent="0.25">
      <c r="A423" s="16" t="s">
        <v>35</v>
      </c>
      <c r="B423" s="17" t="s">
        <v>68</v>
      </c>
      <c r="C423" s="18" t="s">
        <v>38</v>
      </c>
      <c r="D423" s="17" t="s">
        <v>63</v>
      </c>
      <c r="E423" s="17" t="s">
        <v>64</v>
      </c>
      <c r="F423" s="17" t="s">
        <v>63</v>
      </c>
      <c r="G423" s="19" t="s">
        <v>64</v>
      </c>
    </row>
    <row r="424" spans="1:7" outlineLevel="1" x14ac:dyDescent="0.25">
      <c r="A424" s="35"/>
      <c r="B424" s="8"/>
      <c r="C424" s="21"/>
      <c r="D424" s="36"/>
      <c r="E424" s="36"/>
      <c r="F424" s="36"/>
      <c r="G424" s="36"/>
    </row>
    <row r="425" spans="1:7" outlineLevel="1" x14ac:dyDescent="0.25">
      <c r="A425" s="35"/>
      <c r="B425" s="8"/>
      <c r="C425" s="21"/>
      <c r="D425" s="36"/>
      <c r="E425" s="36"/>
      <c r="F425" s="36"/>
      <c r="G425" s="36"/>
    </row>
    <row r="426" spans="1:7" outlineLevel="1" x14ac:dyDescent="0.25">
      <c r="A426" s="8"/>
      <c r="B426" s="8"/>
      <c r="C426" s="21"/>
      <c r="D426" s="8"/>
      <c r="E426" s="8"/>
      <c r="F426" s="8"/>
      <c r="G426" s="8"/>
    </row>
    <row r="427" spans="1:7" outlineLevel="1" x14ac:dyDescent="0.25">
      <c r="A427" s="8"/>
      <c r="B427" s="8"/>
      <c r="C427" s="21"/>
      <c r="D427" s="8"/>
      <c r="E427" s="8"/>
      <c r="F427" s="8"/>
      <c r="G427" s="8"/>
    </row>
    <row r="428" spans="1:7" outlineLevel="1" x14ac:dyDescent="0.25">
      <c r="A428" s="8"/>
      <c r="B428" s="8"/>
      <c r="C428" s="21"/>
      <c r="D428" s="8"/>
      <c r="E428" s="8"/>
      <c r="F428" s="8"/>
      <c r="G428" s="8"/>
    </row>
    <row r="429" spans="1:7" outlineLevel="1" x14ac:dyDescent="0.25">
      <c r="A429" s="8"/>
      <c r="B429" s="8"/>
      <c r="C429" s="21"/>
      <c r="D429" s="8"/>
      <c r="E429" s="8"/>
      <c r="F429" s="8"/>
      <c r="G429" s="8"/>
    </row>
    <row r="430" spans="1:7" outlineLevel="1" x14ac:dyDescent="0.25">
      <c r="A430" s="8"/>
      <c r="B430" s="8"/>
      <c r="C430" s="21"/>
      <c r="D430" s="8"/>
      <c r="E430" s="8"/>
      <c r="F430" s="8"/>
      <c r="G430" s="8"/>
    </row>
    <row r="431" spans="1:7" outlineLevel="1" x14ac:dyDescent="0.25">
      <c r="A431" s="8"/>
      <c r="B431" s="8"/>
      <c r="C431" s="21"/>
      <c r="D431" s="8"/>
      <c r="E431" s="8"/>
      <c r="F431" s="8"/>
      <c r="G431" s="8"/>
    </row>
    <row r="432" spans="1:7" outlineLevel="1" x14ac:dyDescent="0.25"/>
    <row r="434" spans="1:7" x14ac:dyDescent="0.25">
      <c r="A434" s="244" t="s">
        <v>73</v>
      </c>
      <c r="B434" s="244" t="str">
        <f>'Chart of Accounts GL'!B53</f>
        <v>Property Tax Expense</v>
      </c>
      <c r="C434" s="245"/>
      <c r="D434" s="244"/>
      <c r="E434" s="244"/>
      <c r="F434" s="244" t="s">
        <v>71</v>
      </c>
      <c r="G434" s="244">
        <f>'Chart of Accounts GL'!A53</f>
        <v>705</v>
      </c>
    </row>
    <row r="435" spans="1:7" ht="15.75" outlineLevel="1" thickBot="1" x14ac:dyDescent="0.3">
      <c r="A435" s="11"/>
      <c r="B435" s="12"/>
      <c r="C435" s="13"/>
      <c r="D435" s="14" t="s">
        <v>69</v>
      </c>
      <c r="E435" s="14"/>
      <c r="F435" s="14" t="s">
        <v>70</v>
      </c>
      <c r="G435" s="15"/>
    </row>
    <row r="436" spans="1:7" ht="30" outlineLevel="1" x14ac:dyDescent="0.25">
      <c r="A436" s="16" t="s">
        <v>35</v>
      </c>
      <c r="B436" s="17" t="s">
        <v>68</v>
      </c>
      <c r="C436" s="18" t="s">
        <v>38</v>
      </c>
      <c r="D436" s="17" t="s">
        <v>63</v>
      </c>
      <c r="E436" s="17" t="s">
        <v>64</v>
      </c>
      <c r="F436" s="17" t="s">
        <v>63</v>
      </c>
      <c r="G436" s="19" t="s">
        <v>64</v>
      </c>
    </row>
    <row r="437" spans="1:7" outlineLevel="1" x14ac:dyDescent="0.25">
      <c r="A437" s="8"/>
      <c r="B437" s="8"/>
      <c r="C437" s="21"/>
      <c r="D437" s="8"/>
      <c r="E437" s="8"/>
      <c r="F437" s="8"/>
      <c r="G437" s="8"/>
    </row>
    <row r="438" spans="1:7" outlineLevel="1" x14ac:dyDescent="0.25">
      <c r="A438" s="35"/>
      <c r="B438" s="8"/>
      <c r="C438" s="21"/>
      <c r="D438" s="8"/>
      <c r="E438" s="8"/>
      <c r="F438" s="8"/>
      <c r="G438" s="8"/>
    </row>
    <row r="439" spans="1:7" outlineLevel="1" x14ac:dyDescent="0.25">
      <c r="A439" s="8"/>
      <c r="B439" s="8"/>
      <c r="C439" s="21"/>
      <c r="D439" s="8"/>
      <c r="E439" s="8"/>
      <c r="F439" s="8"/>
      <c r="G439" s="8"/>
    </row>
    <row r="440" spans="1:7" outlineLevel="1" x14ac:dyDescent="0.25">
      <c r="A440" s="8"/>
      <c r="B440" s="8"/>
      <c r="C440" s="21"/>
      <c r="D440" s="8"/>
      <c r="E440" s="8"/>
      <c r="F440" s="8"/>
      <c r="G440" s="8"/>
    </row>
    <row r="441" spans="1:7" outlineLevel="1" x14ac:dyDescent="0.25">
      <c r="A441" s="8"/>
      <c r="B441" s="8"/>
      <c r="C441" s="21"/>
      <c r="D441" s="8"/>
      <c r="E441" s="8"/>
      <c r="F441" s="8"/>
      <c r="G441" s="8"/>
    </row>
    <row r="442" spans="1:7" outlineLevel="1" x14ac:dyDescent="0.25">
      <c r="A442" s="8"/>
      <c r="B442" s="8"/>
      <c r="C442" s="21"/>
      <c r="D442" s="8"/>
      <c r="E442" s="8"/>
      <c r="F442" s="8"/>
      <c r="G442" s="8"/>
    </row>
    <row r="443" spans="1:7" outlineLevel="1" x14ac:dyDescent="0.25">
      <c r="A443" s="8"/>
      <c r="B443" s="8"/>
      <c r="C443" s="21"/>
      <c r="D443" s="8"/>
      <c r="E443" s="8"/>
      <c r="F443" s="8"/>
      <c r="G443" s="8"/>
    </row>
    <row r="444" spans="1:7" outlineLevel="1" x14ac:dyDescent="0.25">
      <c r="A444" s="8"/>
      <c r="B444" s="8"/>
      <c r="C444" s="21"/>
      <c r="D444" s="8"/>
      <c r="E444" s="8"/>
      <c r="F444" s="8"/>
      <c r="G444" s="8"/>
    </row>
    <row r="445" spans="1:7" outlineLevel="1" x14ac:dyDescent="0.25"/>
    <row r="447" spans="1:7" x14ac:dyDescent="0.25">
      <c r="A447" s="244" t="s">
        <v>73</v>
      </c>
      <c r="B447" s="244" t="str">
        <f>'Chart of Accounts GL'!B54</f>
        <v>Office Maintenance &amp; Repair Expense</v>
      </c>
      <c r="C447" s="245"/>
      <c r="D447" s="244"/>
      <c r="E447" s="244"/>
      <c r="F447" s="244" t="s">
        <v>71</v>
      </c>
      <c r="G447" s="244">
        <f>'Chart of Accounts GL'!A54</f>
        <v>706</v>
      </c>
    </row>
    <row r="448" spans="1:7" ht="15.75" outlineLevel="1" thickBot="1" x14ac:dyDescent="0.3">
      <c r="A448" s="11"/>
      <c r="B448" s="12"/>
      <c r="C448" s="13"/>
      <c r="D448" s="14" t="s">
        <v>69</v>
      </c>
      <c r="E448" s="14"/>
      <c r="F448" s="14" t="s">
        <v>70</v>
      </c>
      <c r="G448" s="15"/>
    </row>
    <row r="449" spans="1:7" ht="30" outlineLevel="1" x14ac:dyDescent="0.25">
      <c r="A449" s="16" t="s">
        <v>35</v>
      </c>
      <c r="B449" s="17" t="s">
        <v>68</v>
      </c>
      <c r="C449" s="18" t="s">
        <v>38</v>
      </c>
      <c r="D449" s="17" t="s">
        <v>63</v>
      </c>
      <c r="E449" s="17" t="s">
        <v>64</v>
      </c>
      <c r="F449" s="17" t="s">
        <v>63</v>
      </c>
      <c r="G449" s="19" t="s">
        <v>64</v>
      </c>
    </row>
    <row r="450" spans="1:7" outlineLevel="1" x14ac:dyDescent="0.25">
      <c r="A450" s="8"/>
      <c r="B450" s="8"/>
      <c r="C450" s="21"/>
      <c r="D450" s="8"/>
      <c r="E450" s="8"/>
      <c r="F450" s="8"/>
      <c r="G450" s="8"/>
    </row>
    <row r="451" spans="1:7" outlineLevel="1" x14ac:dyDescent="0.25">
      <c r="A451" s="8"/>
      <c r="B451" s="8"/>
      <c r="C451" s="21"/>
      <c r="D451" s="8"/>
      <c r="E451" s="8"/>
      <c r="F451" s="8"/>
      <c r="G451" s="8"/>
    </row>
    <row r="452" spans="1:7" outlineLevel="1" x14ac:dyDescent="0.25">
      <c r="A452" s="8"/>
      <c r="B452" s="8"/>
      <c r="C452" s="21"/>
      <c r="D452" s="8"/>
      <c r="E452" s="8"/>
      <c r="F452" s="8"/>
      <c r="G452" s="8"/>
    </row>
    <row r="453" spans="1:7" outlineLevel="1" x14ac:dyDescent="0.25">
      <c r="A453" s="8"/>
      <c r="B453" s="8"/>
      <c r="C453" s="21"/>
      <c r="D453" s="8"/>
      <c r="E453" s="8"/>
      <c r="F453" s="8"/>
      <c r="G453" s="8"/>
    </row>
    <row r="454" spans="1:7" outlineLevel="1" x14ac:dyDescent="0.25">
      <c r="A454" s="8"/>
      <c r="B454" s="8"/>
      <c r="C454" s="21"/>
      <c r="D454" s="8"/>
      <c r="E454" s="8"/>
      <c r="F454" s="8"/>
      <c r="G454" s="8"/>
    </row>
    <row r="455" spans="1:7" outlineLevel="1" x14ac:dyDescent="0.25">
      <c r="A455" s="8"/>
      <c r="B455" s="8"/>
      <c r="C455" s="21"/>
      <c r="D455" s="8"/>
      <c r="E455" s="8"/>
      <c r="F455" s="8"/>
      <c r="G455" s="8"/>
    </row>
    <row r="456" spans="1:7" outlineLevel="1" x14ac:dyDescent="0.25">
      <c r="A456" s="8"/>
      <c r="B456" s="8"/>
      <c r="C456" s="21"/>
      <c r="D456" s="8"/>
      <c r="E456" s="8"/>
      <c r="F456" s="8"/>
      <c r="G456" s="8"/>
    </row>
    <row r="457" spans="1:7" outlineLevel="1" x14ac:dyDescent="0.25">
      <c r="A457" s="8"/>
      <c r="B457" s="8"/>
      <c r="C457" s="21"/>
      <c r="D457" s="8"/>
      <c r="E457" s="8"/>
      <c r="F457" s="8"/>
      <c r="G457" s="8"/>
    </row>
    <row r="458" spans="1:7" outlineLevel="1" x14ac:dyDescent="0.25"/>
    <row r="460" spans="1:7" x14ac:dyDescent="0.25">
      <c r="A460" s="244" t="s">
        <v>73</v>
      </c>
      <c r="B460" s="244" t="str">
        <f>'Chart of Accounts GL'!B55</f>
        <v>Legal Expenses</v>
      </c>
      <c r="C460" s="245"/>
      <c r="D460" s="244"/>
      <c r="E460" s="244"/>
      <c r="F460" s="244" t="s">
        <v>71</v>
      </c>
      <c r="G460" s="244">
        <f>'Chart of Accounts GL'!A55</f>
        <v>707</v>
      </c>
    </row>
    <row r="461" spans="1:7" ht="15.75" outlineLevel="1" thickBot="1" x14ac:dyDescent="0.3">
      <c r="A461" s="11"/>
      <c r="B461" s="12"/>
      <c r="C461" s="13"/>
      <c r="D461" s="14" t="s">
        <v>69</v>
      </c>
      <c r="E461" s="14"/>
      <c r="F461" s="14" t="s">
        <v>70</v>
      </c>
      <c r="G461" s="15"/>
    </row>
    <row r="462" spans="1:7" ht="30" outlineLevel="1" x14ac:dyDescent="0.25">
      <c r="A462" s="16" t="s">
        <v>35</v>
      </c>
      <c r="B462" s="17" t="s">
        <v>68</v>
      </c>
      <c r="C462" s="18" t="s">
        <v>38</v>
      </c>
      <c r="D462" s="17" t="s">
        <v>63</v>
      </c>
      <c r="E462" s="17" t="s">
        <v>64</v>
      </c>
      <c r="F462" s="17" t="s">
        <v>63</v>
      </c>
      <c r="G462" s="19" t="s">
        <v>64</v>
      </c>
    </row>
    <row r="463" spans="1:7" outlineLevel="1" x14ac:dyDescent="0.25">
      <c r="A463" s="35"/>
      <c r="B463" s="8"/>
      <c r="C463" s="21"/>
      <c r="D463" s="36"/>
      <c r="E463" s="36"/>
      <c r="F463" s="36"/>
      <c r="G463" s="36"/>
    </row>
    <row r="464" spans="1:7" outlineLevel="1" x14ac:dyDescent="0.25">
      <c r="A464" s="35"/>
      <c r="B464" s="8"/>
      <c r="C464" s="21"/>
      <c r="D464" s="36"/>
      <c r="E464" s="36"/>
      <c r="F464" s="36"/>
      <c r="G464" s="36"/>
    </row>
    <row r="465" spans="1:7" outlineLevel="1" x14ac:dyDescent="0.25">
      <c r="A465" s="8"/>
      <c r="B465" s="8"/>
      <c r="C465" s="21"/>
      <c r="D465" s="8"/>
      <c r="E465" s="8"/>
      <c r="F465" s="8"/>
      <c r="G465" s="8"/>
    </row>
    <row r="466" spans="1:7" outlineLevel="1" x14ac:dyDescent="0.25">
      <c r="A466" s="8"/>
      <c r="B466" s="8"/>
      <c r="C466" s="21"/>
      <c r="D466" s="8"/>
      <c r="E466" s="8"/>
      <c r="F466" s="8"/>
      <c r="G466" s="8"/>
    </row>
    <row r="467" spans="1:7" outlineLevel="1" x14ac:dyDescent="0.25">
      <c r="A467" s="8"/>
      <c r="B467" s="8"/>
      <c r="C467" s="21"/>
      <c r="D467" s="8"/>
      <c r="E467" s="8"/>
      <c r="F467" s="8"/>
      <c r="G467" s="8"/>
    </row>
    <row r="468" spans="1:7" outlineLevel="1" x14ac:dyDescent="0.25">
      <c r="A468" s="8"/>
      <c r="B468" s="8"/>
      <c r="C468" s="21"/>
      <c r="D468" s="8"/>
      <c r="E468" s="8"/>
      <c r="F468" s="8"/>
      <c r="G468" s="8"/>
    </row>
    <row r="469" spans="1:7" outlineLevel="1" x14ac:dyDescent="0.25">
      <c r="A469" s="8"/>
      <c r="B469" s="8"/>
      <c r="C469" s="21"/>
      <c r="D469" s="8"/>
      <c r="E469" s="8"/>
      <c r="F469" s="8"/>
      <c r="G469" s="8"/>
    </row>
    <row r="470" spans="1:7" outlineLevel="1" x14ac:dyDescent="0.25">
      <c r="A470" s="8"/>
      <c r="B470" s="8"/>
      <c r="C470" s="21"/>
      <c r="D470" s="8"/>
      <c r="E470" s="8"/>
      <c r="F470" s="8"/>
      <c r="G470" s="8"/>
    </row>
    <row r="471" spans="1:7" outlineLevel="1" x14ac:dyDescent="0.25"/>
    <row r="473" spans="1:7" x14ac:dyDescent="0.25">
      <c r="A473" s="244" t="s">
        <v>73</v>
      </c>
      <c r="B473" s="244" t="str">
        <f>'Chart of Accounts GL'!B56</f>
        <v>Insurance Expense</v>
      </c>
      <c r="C473" s="245"/>
      <c r="D473" s="244"/>
      <c r="E473" s="244"/>
      <c r="F473" s="244" t="s">
        <v>71</v>
      </c>
      <c r="G473" s="244">
        <f>'Chart of Accounts GL'!A56</f>
        <v>708</v>
      </c>
    </row>
    <row r="474" spans="1:7" ht="15.75" outlineLevel="1" thickBot="1" x14ac:dyDescent="0.3">
      <c r="A474" s="11"/>
      <c r="B474" s="12"/>
      <c r="C474" s="13"/>
      <c r="D474" s="14" t="s">
        <v>69</v>
      </c>
      <c r="E474" s="14"/>
      <c r="F474" s="14" t="s">
        <v>70</v>
      </c>
      <c r="G474" s="15"/>
    </row>
    <row r="475" spans="1:7" ht="30" outlineLevel="1" x14ac:dyDescent="0.25">
      <c r="A475" s="16" t="s">
        <v>35</v>
      </c>
      <c r="B475" s="17" t="s">
        <v>68</v>
      </c>
      <c r="C475" s="18" t="s">
        <v>38</v>
      </c>
      <c r="D475" s="17" t="s">
        <v>63</v>
      </c>
      <c r="E475" s="17" t="s">
        <v>64</v>
      </c>
      <c r="F475" s="17" t="s">
        <v>63</v>
      </c>
      <c r="G475" s="19" t="s">
        <v>64</v>
      </c>
    </row>
    <row r="476" spans="1:7" outlineLevel="1" x14ac:dyDescent="0.25">
      <c r="A476" s="35"/>
      <c r="B476" s="8"/>
      <c r="C476" s="21"/>
      <c r="D476" s="36"/>
      <c r="E476" s="36"/>
      <c r="F476" s="36"/>
      <c r="G476" s="36"/>
    </row>
    <row r="477" spans="1:7" outlineLevel="1" x14ac:dyDescent="0.25">
      <c r="A477" s="35"/>
      <c r="B477" s="8"/>
      <c r="C477" s="21"/>
      <c r="D477" s="36"/>
      <c r="E477" s="36"/>
      <c r="F477" s="36"/>
      <c r="G477" s="8"/>
    </row>
    <row r="478" spans="1:7" outlineLevel="1" x14ac:dyDescent="0.25">
      <c r="A478" s="8"/>
      <c r="B478" s="8"/>
      <c r="C478" s="21"/>
      <c r="D478" s="8"/>
      <c r="E478" s="8"/>
      <c r="F478" s="8"/>
      <c r="G478" s="8"/>
    </row>
    <row r="479" spans="1:7" outlineLevel="1" x14ac:dyDescent="0.25">
      <c r="A479" s="8"/>
      <c r="B479" s="8"/>
      <c r="C479" s="21"/>
      <c r="D479" s="8"/>
      <c r="E479" s="8"/>
      <c r="F479" s="8"/>
      <c r="G479" s="8"/>
    </row>
    <row r="480" spans="1:7" outlineLevel="1" x14ac:dyDescent="0.25">
      <c r="A480" s="8"/>
      <c r="B480" s="8"/>
      <c r="C480" s="21"/>
      <c r="D480" s="8"/>
      <c r="E480" s="8"/>
      <c r="F480" s="8"/>
      <c r="G480" s="8"/>
    </row>
    <row r="481" spans="1:7" outlineLevel="1" x14ac:dyDescent="0.25">
      <c r="A481" s="8"/>
      <c r="B481" s="8"/>
      <c r="C481" s="21"/>
      <c r="D481" s="8"/>
      <c r="E481" s="8"/>
      <c r="F481" s="8"/>
      <c r="G481" s="8"/>
    </row>
    <row r="482" spans="1:7" outlineLevel="1" x14ac:dyDescent="0.25">
      <c r="A482" s="8"/>
      <c r="B482" s="8"/>
      <c r="C482" s="21"/>
      <c r="D482" s="8"/>
      <c r="E482" s="8"/>
      <c r="F482" s="8"/>
      <c r="G482" s="8"/>
    </row>
    <row r="483" spans="1:7" outlineLevel="1" x14ac:dyDescent="0.25">
      <c r="A483" s="8"/>
      <c r="B483" s="8"/>
      <c r="C483" s="21"/>
      <c r="D483" s="8"/>
      <c r="E483" s="8"/>
      <c r="F483" s="8"/>
      <c r="G483" s="8"/>
    </row>
    <row r="484" spans="1:7" outlineLevel="1" x14ac:dyDescent="0.25"/>
    <row r="486" spans="1:7" x14ac:dyDescent="0.25">
      <c r="A486" s="244" t="s">
        <v>73</v>
      </c>
      <c r="B486" s="244" t="str">
        <f>'Chart of Accounts GL'!B57</f>
        <v>Utilities Expense</v>
      </c>
      <c r="C486" s="245"/>
      <c r="D486" s="244"/>
      <c r="E486" s="244"/>
      <c r="F486" s="244" t="s">
        <v>71</v>
      </c>
      <c r="G486" s="244">
        <f>'Chart of Accounts GL'!A57</f>
        <v>709</v>
      </c>
    </row>
    <row r="487" spans="1:7" ht="15.75" outlineLevel="1" thickBot="1" x14ac:dyDescent="0.3">
      <c r="A487" s="11"/>
      <c r="B487" s="12"/>
      <c r="C487" s="13"/>
      <c r="D487" s="14" t="s">
        <v>69</v>
      </c>
      <c r="E487" s="14"/>
      <c r="F487" s="14" t="s">
        <v>70</v>
      </c>
      <c r="G487" s="15"/>
    </row>
    <row r="488" spans="1:7" ht="30" outlineLevel="1" x14ac:dyDescent="0.25">
      <c r="A488" s="16" t="s">
        <v>35</v>
      </c>
      <c r="B488" s="17" t="s">
        <v>68</v>
      </c>
      <c r="C488" s="18" t="s">
        <v>38</v>
      </c>
      <c r="D488" s="17" t="s">
        <v>63</v>
      </c>
      <c r="E488" s="17" t="s">
        <v>64</v>
      </c>
      <c r="F488" s="17" t="s">
        <v>63</v>
      </c>
      <c r="G488" s="19" t="s">
        <v>64</v>
      </c>
    </row>
    <row r="489" spans="1:7" outlineLevel="1" x14ac:dyDescent="0.25">
      <c r="A489" s="35"/>
      <c r="B489" s="8"/>
      <c r="C489" s="21"/>
      <c r="D489" s="8"/>
      <c r="E489" s="8"/>
      <c r="F489" s="8"/>
      <c r="G489" s="8"/>
    </row>
    <row r="490" spans="1:7" outlineLevel="1" x14ac:dyDescent="0.25">
      <c r="A490" s="8"/>
      <c r="B490" s="8"/>
      <c r="C490" s="21"/>
      <c r="D490" s="8"/>
      <c r="E490" s="8"/>
      <c r="F490" s="8"/>
      <c r="G490" s="8"/>
    </row>
    <row r="491" spans="1:7" outlineLevel="1" x14ac:dyDescent="0.25">
      <c r="A491" s="8"/>
      <c r="B491" s="8"/>
      <c r="C491" s="21"/>
      <c r="D491" s="8"/>
      <c r="E491" s="8"/>
      <c r="F491" s="8"/>
      <c r="G491" s="8"/>
    </row>
    <row r="492" spans="1:7" outlineLevel="1" x14ac:dyDescent="0.25">
      <c r="A492" s="8"/>
      <c r="B492" s="8"/>
      <c r="C492" s="21"/>
      <c r="D492" s="8"/>
      <c r="E492" s="8"/>
      <c r="F492" s="8"/>
      <c r="G492" s="8"/>
    </row>
    <row r="493" spans="1:7" outlineLevel="1" x14ac:dyDescent="0.25">
      <c r="A493" s="8"/>
      <c r="B493" s="8"/>
      <c r="C493" s="21"/>
      <c r="D493" s="8"/>
      <c r="E493" s="8"/>
      <c r="F493" s="8"/>
      <c r="G493" s="8"/>
    </row>
    <row r="494" spans="1:7" outlineLevel="1" x14ac:dyDescent="0.25">
      <c r="A494" s="8"/>
      <c r="B494" s="8"/>
      <c r="C494" s="21"/>
      <c r="D494" s="8"/>
      <c r="E494" s="8"/>
      <c r="F494" s="8"/>
      <c r="G494" s="8"/>
    </row>
    <row r="495" spans="1:7" outlineLevel="1" x14ac:dyDescent="0.25">
      <c r="A495" s="8"/>
      <c r="B495" s="8"/>
      <c r="C495" s="21"/>
      <c r="D495" s="8"/>
      <c r="E495" s="8"/>
      <c r="F495" s="8"/>
      <c r="G495" s="8"/>
    </row>
    <row r="496" spans="1:7" outlineLevel="1" x14ac:dyDescent="0.25">
      <c r="A496" s="8"/>
      <c r="B496" s="8"/>
      <c r="C496" s="21"/>
      <c r="D496" s="8"/>
      <c r="E496" s="8"/>
      <c r="F496" s="8"/>
      <c r="G496" s="8"/>
    </row>
    <row r="497" spans="1:7" outlineLevel="1" x14ac:dyDescent="0.25"/>
    <row r="499" spans="1:7" x14ac:dyDescent="0.25">
      <c r="A499" s="244" t="s">
        <v>73</v>
      </c>
      <c r="B499" s="244" t="str">
        <f>'Chart of Accounts GL'!B58</f>
        <v>Office Supplies Expense</v>
      </c>
      <c r="C499" s="245"/>
      <c r="D499" s="244"/>
      <c r="E499" s="244"/>
      <c r="F499" s="244" t="s">
        <v>71</v>
      </c>
      <c r="G499" s="244">
        <f>'Chart of Accounts GL'!A58</f>
        <v>710</v>
      </c>
    </row>
    <row r="500" spans="1:7" ht="15.75" outlineLevel="1" thickBot="1" x14ac:dyDescent="0.3">
      <c r="A500" s="11"/>
      <c r="B500" s="12"/>
      <c r="C500" s="13"/>
      <c r="D500" s="14" t="s">
        <v>69</v>
      </c>
      <c r="E500" s="14"/>
      <c r="F500" s="14" t="s">
        <v>70</v>
      </c>
      <c r="G500" s="15"/>
    </row>
    <row r="501" spans="1:7" ht="30" outlineLevel="1" x14ac:dyDescent="0.25">
      <c r="A501" s="16" t="s">
        <v>35</v>
      </c>
      <c r="B501" s="17" t="s">
        <v>68</v>
      </c>
      <c r="C501" s="18" t="s">
        <v>38</v>
      </c>
      <c r="D501" s="17" t="s">
        <v>63</v>
      </c>
      <c r="E501" s="17" t="s">
        <v>64</v>
      </c>
      <c r="F501" s="17" t="s">
        <v>63</v>
      </c>
      <c r="G501" s="19" t="s">
        <v>64</v>
      </c>
    </row>
    <row r="502" spans="1:7" outlineLevel="1" x14ac:dyDescent="0.25">
      <c r="A502" s="35"/>
      <c r="B502" s="8"/>
      <c r="C502" s="21"/>
      <c r="D502" s="36"/>
      <c r="E502" s="36"/>
      <c r="F502" s="36"/>
      <c r="G502" s="36"/>
    </row>
    <row r="503" spans="1:7" outlineLevel="1" x14ac:dyDescent="0.25">
      <c r="A503" s="35"/>
      <c r="B503" s="8"/>
      <c r="C503" s="21"/>
      <c r="D503" s="36"/>
      <c r="E503" s="36"/>
      <c r="F503" s="36"/>
      <c r="G503" s="36"/>
    </row>
    <row r="504" spans="1:7" outlineLevel="1" x14ac:dyDescent="0.25">
      <c r="A504" s="8"/>
      <c r="B504" s="8"/>
      <c r="C504" s="21"/>
      <c r="D504" s="8"/>
      <c r="E504" s="8"/>
      <c r="F504" s="8"/>
      <c r="G504" s="8"/>
    </row>
    <row r="505" spans="1:7" outlineLevel="1" x14ac:dyDescent="0.25">
      <c r="A505" s="8"/>
      <c r="B505" s="8"/>
      <c r="C505" s="21"/>
      <c r="D505" s="8"/>
      <c r="E505" s="8"/>
      <c r="F505" s="8"/>
      <c r="G505" s="8"/>
    </row>
    <row r="506" spans="1:7" outlineLevel="1" x14ac:dyDescent="0.25">
      <c r="A506" s="8"/>
      <c r="B506" s="8"/>
      <c r="C506" s="21"/>
      <c r="D506" s="8"/>
      <c r="E506" s="8"/>
      <c r="F506" s="8"/>
      <c r="G506" s="8"/>
    </row>
    <row r="507" spans="1:7" outlineLevel="1" x14ac:dyDescent="0.25">
      <c r="A507" s="8"/>
      <c r="B507" s="8"/>
      <c r="C507" s="21"/>
      <c r="D507" s="8"/>
      <c r="E507" s="8"/>
      <c r="F507" s="8"/>
      <c r="G507" s="8"/>
    </row>
    <row r="508" spans="1:7" outlineLevel="1" x14ac:dyDescent="0.25">
      <c r="A508" s="8"/>
      <c r="B508" s="8"/>
      <c r="C508" s="21"/>
      <c r="D508" s="8"/>
      <c r="E508" s="8"/>
      <c r="F508" s="8"/>
      <c r="G508" s="8"/>
    </row>
    <row r="509" spans="1:7" outlineLevel="1" x14ac:dyDescent="0.25">
      <c r="A509" s="8"/>
      <c r="B509" s="8"/>
      <c r="C509" s="21"/>
      <c r="D509" s="8"/>
      <c r="E509" s="8"/>
      <c r="F509" s="8"/>
      <c r="G509" s="8"/>
    </row>
    <row r="510" spans="1:7" outlineLevel="1" x14ac:dyDescent="0.25"/>
    <row r="512" spans="1:7" x14ac:dyDescent="0.25">
      <c r="A512" s="244" t="s">
        <v>73</v>
      </c>
      <c r="B512" s="244" t="str">
        <f>'Chart of Accounts GL'!B59</f>
        <v>Telecommunications Expense</v>
      </c>
      <c r="C512" s="245"/>
      <c r="D512" s="244"/>
      <c r="E512" s="244"/>
      <c r="F512" s="244" t="s">
        <v>71</v>
      </c>
      <c r="G512" s="244">
        <f>'Chart of Accounts GL'!A59</f>
        <v>711</v>
      </c>
    </row>
    <row r="513" spans="1:7" ht="15.75" outlineLevel="1" thickBot="1" x14ac:dyDescent="0.3">
      <c r="A513" s="11"/>
      <c r="B513" s="12"/>
      <c r="C513" s="13"/>
      <c r="D513" s="14" t="s">
        <v>69</v>
      </c>
      <c r="E513" s="14"/>
      <c r="F513" s="14" t="s">
        <v>70</v>
      </c>
      <c r="G513" s="15"/>
    </row>
    <row r="514" spans="1:7" ht="30" outlineLevel="1" x14ac:dyDescent="0.25">
      <c r="A514" s="16" t="s">
        <v>35</v>
      </c>
      <c r="B514" s="17" t="s">
        <v>68</v>
      </c>
      <c r="C514" s="18" t="s">
        <v>38</v>
      </c>
      <c r="D514" s="17" t="s">
        <v>63</v>
      </c>
      <c r="E514" s="17" t="s">
        <v>64</v>
      </c>
      <c r="F514" s="17" t="s">
        <v>63</v>
      </c>
      <c r="G514" s="19" t="s">
        <v>64</v>
      </c>
    </row>
    <row r="515" spans="1:7" outlineLevel="1" x14ac:dyDescent="0.25">
      <c r="A515" s="35"/>
      <c r="B515" s="8"/>
      <c r="C515" s="21"/>
      <c r="D515" s="36"/>
      <c r="E515" s="36"/>
      <c r="F515" s="36"/>
      <c r="G515" s="36"/>
    </row>
    <row r="516" spans="1:7" outlineLevel="1" x14ac:dyDescent="0.25">
      <c r="A516" s="35"/>
      <c r="B516" s="8"/>
      <c r="C516" s="21"/>
      <c r="D516" s="36"/>
      <c r="E516" s="36"/>
      <c r="F516" s="36"/>
      <c r="G516" s="36"/>
    </row>
    <row r="517" spans="1:7" outlineLevel="1" x14ac:dyDescent="0.25">
      <c r="A517" s="8"/>
      <c r="B517" s="8"/>
      <c r="C517" s="21"/>
      <c r="D517" s="8"/>
      <c r="E517" s="8"/>
      <c r="F517" s="8"/>
      <c r="G517" s="8"/>
    </row>
    <row r="518" spans="1:7" outlineLevel="1" x14ac:dyDescent="0.25">
      <c r="A518" s="8"/>
      <c r="B518" s="8"/>
      <c r="C518" s="21"/>
      <c r="D518" s="8"/>
      <c r="E518" s="8"/>
      <c r="F518" s="8"/>
      <c r="G518" s="8"/>
    </row>
    <row r="519" spans="1:7" outlineLevel="1" x14ac:dyDescent="0.25">
      <c r="A519" s="8"/>
      <c r="B519" s="8"/>
      <c r="C519" s="21"/>
      <c r="D519" s="8"/>
      <c r="E519" s="8"/>
      <c r="F519" s="8"/>
      <c r="G519" s="8"/>
    </row>
    <row r="520" spans="1:7" outlineLevel="1" x14ac:dyDescent="0.25">
      <c r="A520" s="8"/>
      <c r="B520" s="8"/>
      <c r="C520" s="21"/>
      <c r="D520" s="8"/>
      <c r="E520" s="8"/>
      <c r="F520" s="8"/>
      <c r="G520" s="8"/>
    </row>
    <row r="521" spans="1:7" outlineLevel="1" x14ac:dyDescent="0.25">
      <c r="A521" s="8"/>
      <c r="B521" s="8"/>
      <c r="C521" s="21"/>
      <c r="D521" s="8"/>
      <c r="E521" s="8"/>
      <c r="F521" s="8"/>
      <c r="G521" s="8"/>
    </row>
    <row r="522" spans="1:7" outlineLevel="1" x14ac:dyDescent="0.25">
      <c r="A522" s="8"/>
      <c r="B522" s="8"/>
      <c r="C522" s="21"/>
      <c r="D522" s="8"/>
      <c r="E522" s="8"/>
      <c r="F522" s="8"/>
      <c r="G522" s="8"/>
    </row>
    <row r="523" spans="1:7" x14ac:dyDescent="0.25">
      <c r="A523" s="20"/>
      <c r="B523" s="20"/>
      <c r="C523" s="39"/>
      <c r="D523" s="20"/>
      <c r="E523" s="20"/>
      <c r="F523" s="20"/>
      <c r="G523" s="20"/>
    </row>
    <row r="524" spans="1:7" x14ac:dyDescent="0.25">
      <c r="A524" s="244" t="s">
        <v>73</v>
      </c>
      <c r="B524" s="244" t="str">
        <f>'Chart of Accounts GL'!B60</f>
        <v>Depreciation Expense -  Equip &amp; Furniture - Warehouse</v>
      </c>
      <c r="C524" s="245"/>
      <c r="D524" s="244"/>
      <c r="E524" s="244"/>
      <c r="F524" s="244" t="s">
        <v>71</v>
      </c>
      <c r="G524" s="244">
        <f>'Chart of Accounts GL'!A60</f>
        <v>712</v>
      </c>
    </row>
    <row r="525" spans="1:7" ht="15.75" outlineLevel="1" thickBot="1" x14ac:dyDescent="0.3">
      <c r="A525" s="11"/>
      <c r="B525" s="12"/>
      <c r="C525" s="13"/>
      <c r="D525" s="14" t="s">
        <v>69</v>
      </c>
      <c r="E525" s="14"/>
      <c r="F525" s="14" t="s">
        <v>70</v>
      </c>
      <c r="G525" s="15"/>
    </row>
    <row r="526" spans="1:7" ht="30" outlineLevel="1" x14ac:dyDescent="0.25">
      <c r="A526" s="16" t="s">
        <v>35</v>
      </c>
      <c r="B526" s="17" t="s">
        <v>68</v>
      </c>
      <c r="C526" s="18" t="s">
        <v>38</v>
      </c>
      <c r="D526" s="17" t="s">
        <v>63</v>
      </c>
      <c r="E526" s="17" t="s">
        <v>64</v>
      </c>
      <c r="F526" s="17" t="s">
        <v>63</v>
      </c>
      <c r="G526" s="19" t="s">
        <v>64</v>
      </c>
    </row>
    <row r="527" spans="1:7" outlineLevel="1" x14ac:dyDescent="0.25">
      <c r="A527" s="35"/>
      <c r="B527" s="8"/>
      <c r="C527" s="21"/>
      <c r="D527" s="36"/>
      <c r="E527" s="36"/>
      <c r="F527" s="36"/>
      <c r="G527" s="36"/>
    </row>
    <row r="528" spans="1:7" outlineLevel="1" x14ac:dyDescent="0.25">
      <c r="A528" s="35"/>
      <c r="B528" s="8"/>
      <c r="C528" s="21"/>
      <c r="D528" s="36"/>
      <c r="E528" s="36"/>
      <c r="F528" s="36"/>
      <c r="G528" s="36"/>
    </row>
    <row r="529" spans="1:7" outlineLevel="1" x14ac:dyDescent="0.25">
      <c r="A529" s="8"/>
      <c r="B529" s="8"/>
      <c r="C529" s="21"/>
      <c r="D529" s="8"/>
      <c r="E529" s="8"/>
      <c r="F529" s="8"/>
      <c r="G529" s="8"/>
    </row>
    <row r="530" spans="1:7" outlineLevel="1" x14ac:dyDescent="0.25">
      <c r="A530" s="8"/>
      <c r="B530" s="8"/>
      <c r="C530" s="21"/>
      <c r="D530" s="8"/>
      <c r="E530" s="8"/>
      <c r="F530" s="8"/>
      <c r="G530" s="8"/>
    </row>
    <row r="531" spans="1:7" outlineLevel="1" x14ac:dyDescent="0.25">
      <c r="A531" s="8"/>
      <c r="B531" s="8"/>
      <c r="C531" s="21"/>
      <c r="D531" s="8"/>
      <c r="E531" s="8"/>
      <c r="F531" s="8"/>
      <c r="G531" s="8"/>
    </row>
    <row r="532" spans="1:7" outlineLevel="1" x14ac:dyDescent="0.25">
      <c r="A532" s="8"/>
      <c r="B532" s="8"/>
      <c r="C532" s="21"/>
      <c r="D532" s="8"/>
      <c r="E532" s="8"/>
      <c r="F532" s="8"/>
      <c r="G532" s="8"/>
    </row>
    <row r="533" spans="1:7" outlineLevel="1" x14ac:dyDescent="0.25">
      <c r="A533" s="8"/>
      <c r="B533" s="8"/>
      <c r="C533" s="21"/>
      <c r="D533" s="8"/>
      <c r="E533" s="8"/>
      <c r="F533" s="8"/>
      <c r="G533" s="8"/>
    </row>
    <row r="534" spans="1:7" outlineLevel="1" x14ac:dyDescent="0.25">
      <c r="A534" s="8"/>
      <c r="B534" s="8"/>
      <c r="C534" s="21"/>
      <c r="D534" s="8"/>
      <c r="E534" s="8"/>
      <c r="F534" s="8"/>
      <c r="G534" s="8"/>
    </row>
    <row r="535" spans="1:7" x14ac:dyDescent="0.25">
      <c r="A535" s="20"/>
      <c r="B535" s="20"/>
      <c r="C535" s="39"/>
      <c r="D535" s="20"/>
      <c r="E535" s="20"/>
      <c r="F535" s="20"/>
      <c r="G535" s="20"/>
    </row>
    <row r="536" spans="1:7" x14ac:dyDescent="0.25">
      <c r="A536" s="244" t="s">
        <v>73</v>
      </c>
      <c r="B536" s="244" t="str">
        <f>'Chart of Accounts GL'!B61</f>
        <v>Depreciation Expense - Equip &amp; Furniture - Office</v>
      </c>
      <c r="C536" s="245"/>
      <c r="D536" s="244"/>
      <c r="E536" s="244"/>
      <c r="F536" s="244" t="s">
        <v>71</v>
      </c>
      <c r="G536" s="244">
        <f>'Chart of Accounts GL'!A61</f>
        <v>713</v>
      </c>
    </row>
    <row r="537" spans="1:7" ht="15.75" outlineLevel="1" thickBot="1" x14ac:dyDescent="0.3">
      <c r="A537" s="11"/>
      <c r="B537" s="12"/>
      <c r="C537" s="13"/>
      <c r="D537" s="14" t="s">
        <v>69</v>
      </c>
      <c r="E537" s="14"/>
      <c r="F537" s="14" t="s">
        <v>70</v>
      </c>
      <c r="G537" s="15"/>
    </row>
    <row r="538" spans="1:7" ht="30" outlineLevel="1" x14ac:dyDescent="0.25">
      <c r="A538" s="16" t="s">
        <v>35</v>
      </c>
      <c r="B538" s="17" t="s">
        <v>68</v>
      </c>
      <c r="C538" s="18" t="s">
        <v>38</v>
      </c>
      <c r="D538" s="17" t="s">
        <v>63</v>
      </c>
      <c r="E538" s="17" t="s">
        <v>64</v>
      </c>
      <c r="F538" s="17" t="s">
        <v>63</v>
      </c>
      <c r="G538" s="19" t="s">
        <v>64</v>
      </c>
    </row>
    <row r="539" spans="1:7" outlineLevel="1" x14ac:dyDescent="0.25">
      <c r="A539" s="35"/>
      <c r="B539" s="8"/>
      <c r="C539" s="21"/>
      <c r="D539" s="36"/>
      <c r="E539" s="36"/>
      <c r="F539" s="36"/>
      <c r="G539" s="36"/>
    </row>
    <row r="540" spans="1:7" outlineLevel="1" x14ac:dyDescent="0.25">
      <c r="A540" s="35"/>
      <c r="B540" s="8"/>
      <c r="C540" s="21"/>
      <c r="D540" s="36"/>
      <c r="E540" s="36"/>
      <c r="F540" s="36"/>
      <c r="G540" s="36"/>
    </row>
    <row r="541" spans="1:7" outlineLevel="1" x14ac:dyDescent="0.25">
      <c r="A541" s="8"/>
      <c r="B541" s="8"/>
      <c r="C541" s="21"/>
      <c r="D541" s="8"/>
      <c r="E541" s="8"/>
      <c r="F541" s="8"/>
      <c r="G541" s="8"/>
    </row>
    <row r="542" spans="1:7" outlineLevel="1" x14ac:dyDescent="0.25">
      <c r="A542" s="8"/>
      <c r="B542" s="8"/>
      <c r="C542" s="21"/>
      <c r="D542" s="8"/>
      <c r="E542" s="8"/>
      <c r="F542" s="8"/>
      <c r="G542" s="8"/>
    </row>
    <row r="543" spans="1:7" outlineLevel="1" x14ac:dyDescent="0.25">
      <c r="A543" s="8"/>
      <c r="B543" s="8"/>
      <c r="C543" s="21"/>
      <c r="D543" s="8"/>
      <c r="E543" s="8"/>
      <c r="F543" s="8"/>
      <c r="G543" s="8"/>
    </row>
    <row r="544" spans="1:7" outlineLevel="1" x14ac:dyDescent="0.25">
      <c r="A544" s="8"/>
      <c r="B544" s="8"/>
      <c r="C544" s="21"/>
      <c r="D544" s="8"/>
      <c r="E544" s="8"/>
      <c r="F544" s="8"/>
      <c r="G544" s="8"/>
    </row>
    <row r="545" spans="1:7" outlineLevel="1" x14ac:dyDescent="0.25">
      <c r="A545" s="8"/>
      <c r="B545" s="8"/>
      <c r="C545" s="21"/>
      <c r="D545" s="8"/>
      <c r="E545" s="8"/>
      <c r="F545" s="8"/>
      <c r="G545" s="8"/>
    </row>
    <row r="546" spans="1:7" outlineLevel="1" x14ac:dyDescent="0.25">
      <c r="A546" s="8"/>
      <c r="B546" s="8"/>
      <c r="C546" s="21"/>
      <c r="D546" s="8"/>
      <c r="E546" s="8"/>
      <c r="F546" s="8"/>
      <c r="G546" s="8"/>
    </row>
    <row r="547" spans="1:7" x14ac:dyDescent="0.25">
      <c r="A547" s="20"/>
      <c r="B547" s="20"/>
      <c r="C547" s="39"/>
      <c r="D547" s="20"/>
      <c r="E547" s="20"/>
      <c r="F547" s="20"/>
      <c r="G547" s="20"/>
    </row>
    <row r="548" spans="1:7" x14ac:dyDescent="0.25">
      <c r="A548" s="244" t="s">
        <v>73</v>
      </c>
      <c r="B548" s="244" t="str">
        <f>'Chart of Accounts GL'!B63</f>
        <v>Rent Income</v>
      </c>
      <c r="C548" s="245"/>
      <c r="D548" s="244"/>
      <c r="E548" s="244"/>
      <c r="F548" s="244" t="s">
        <v>71</v>
      </c>
      <c r="G548" s="244">
        <f>'Chart of Accounts GL'!A63</f>
        <v>800</v>
      </c>
    </row>
    <row r="549" spans="1:7" ht="15.75" outlineLevel="1" thickBot="1" x14ac:dyDescent="0.3">
      <c r="A549" s="11"/>
      <c r="B549" s="12"/>
      <c r="C549" s="13"/>
      <c r="D549" s="14" t="s">
        <v>69</v>
      </c>
      <c r="E549" s="14"/>
      <c r="F549" s="14" t="s">
        <v>70</v>
      </c>
      <c r="G549" s="15"/>
    </row>
    <row r="550" spans="1:7" ht="30" outlineLevel="1" x14ac:dyDescent="0.25">
      <c r="A550" s="16" t="s">
        <v>35</v>
      </c>
      <c r="B550" s="17" t="s">
        <v>68</v>
      </c>
      <c r="C550" s="18" t="s">
        <v>38</v>
      </c>
      <c r="D550" s="17" t="s">
        <v>63</v>
      </c>
      <c r="E550" s="17" t="s">
        <v>64</v>
      </c>
      <c r="F550" s="17" t="s">
        <v>63</v>
      </c>
      <c r="G550" s="19" t="s">
        <v>64</v>
      </c>
    </row>
    <row r="551" spans="1:7" outlineLevel="1" x14ac:dyDescent="0.25">
      <c r="A551" s="35"/>
      <c r="B551" s="8"/>
      <c r="C551" s="21"/>
      <c r="D551" s="36"/>
      <c r="E551" s="36"/>
      <c r="F551" s="36"/>
      <c r="G551" s="36"/>
    </row>
    <row r="552" spans="1:7" outlineLevel="1" x14ac:dyDescent="0.25">
      <c r="A552" s="35"/>
      <c r="B552" s="8"/>
      <c r="C552" s="21"/>
      <c r="D552" s="36"/>
      <c r="E552" s="36"/>
      <c r="F552" s="36"/>
      <c r="G552" s="36"/>
    </row>
    <row r="553" spans="1:7" outlineLevel="1" x14ac:dyDescent="0.25">
      <c r="A553" s="8"/>
      <c r="B553" s="8"/>
      <c r="C553" s="21"/>
      <c r="D553" s="8"/>
      <c r="E553" s="8"/>
      <c r="F553" s="8"/>
      <c r="G553" s="8"/>
    </row>
    <row r="554" spans="1:7" outlineLevel="1" x14ac:dyDescent="0.25">
      <c r="A554" s="8"/>
      <c r="B554" s="8"/>
      <c r="C554" s="21"/>
      <c r="D554" s="8"/>
      <c r="E554" s="8"/>
      <c r="F554" s="8"/>
      <c r="G554" s="8"/>
    </row>
    <row r="555" spans="1:7" outlineLevel="1" x14ac:dyDescent="0.25">
      <c r="A555" s="8"/>
      <c r="B555" s="8"/>
      <c r="C555" s="21"/>
      <c r="D555" s="8"/>
      <c r="E555" s="8"/>
      <c r="F555" s="8"/>
      <c r="G555" s="8"/>
    </row>
    <row r="556" spans="1:7" outlineLevel="1" x14ac:dyDescent="0.25">
      <c r="A556" s="8"/>
      <c r="B556" s="8"/>
      <c r="C556" s="21"/>
      <c r="D556" s="8"/>
      <c r="E556" s="8"/>
      <c r="F556" s="8"/>
      <c r="G556" s="8"/>
    </row>
    <row r="557" spans="1:7" outlineLevel="1" x14ac:dyDescent="0.25">
      <c r="A557" s="8"/>
      <c r="B557" s="8"/>
      <c r="C557" s="21"/>
      <c r="D557" s="8"/>
      <c r="E557" s="8"/>
      <c r="F557" s="8"/>
      <c r="G557" s="8"/>
    </row>
    <row r="558" spans="1:7" outlineLevel="1" x14ac:dyDescent="0.25">
      <c r="A558" s="8"/>
      <c r="B558" s="8"/>
      <c r="C558" s="21"/>
      <c r="D558" s="8"/>
      <c r="E558" s="8"/>
      <c r="F558" s="8"/>
      <c r="G558" s="8"/>
    </row>
    <row r="560" spans="1:7" x14ac:dyDescent="0.25">
      <c r="A560" s="244" t="s">
        <v>73</v>
      </c>
      <c r="B560" s="244" t="str">
        <f>'Chart of Accounts GL'!B65</f>
        <v>Interest Expense</v>
      </c>
      <c r="C560" s="245"/>
      <c r="D560" s="244"/>
      <c r="E560" s="244"/>
      <c r="F560" s="244" t="s">
        <v>71</v>
      </c>
      <c r="G560" s="244">
        <f>'Chart of Accounts GL'!A65</f>
        <v>900</v>
      </c>
    </row>
    <row r="561" spans="1:7" ht="15.75" outlineLevel="1" thickBot="1" x14ac:dyDescent="0.3">
      <c r="A561" s="11"/>
      <c r="B561" s="12"/>
      <c r="C561" s="13"/>
      <c r="D561" s="14" t="s">
        <v>69</v>
      </c>
      <c r="E561" s="14"/>
      <c r="F561" s="14" t="s">
        <v>70</v>
      </c>
      <c r="G561" s="15"/>
    </row>
    <row r="562" spans="1:7" ht="30" outlineLevel="1" x14ac:dyDescent="0.25">
      <c r="A562" s="16" t="s">
        <v>35</v>
      </c>
      <c r="B562" s="17" t="s">
        <v>68</v>
      </c>
      <c r="C562" s="18" t="s">
        <v>38</v>
      </c>
      <c r="D562" s="17" t="s">
        <v>63</v>
      </c>
      <c r="E562" s="17" t="s">
        <v>64</v>
      </c>
      <c r="F562" s="17" t="s">
        <v>63</v>
      </c>
      <c r="G562" s="19" t="s">
        <v>64</v>
      </c>
    </row>
    <row r="563" spans="1:7" outlineLevel="1" x14ac:dyDescent="0.25">
      <c r="A563" s="35"/>
      <c r="B563" s="8"/>
      <c r="C563" s="21"/>
      <c r="D563" s="36"/>
      <c r="E563" s="36"/>
      <c r="F563" s="36"/>
      <c r="G563" s="36"/>
    </row>
    <row r="564" spans="1:7" outlineLevel="1" x14ac:dyDescent="0.25">
      <c r="A564" s="35"/>
      <c r="B564" s="8"/>
      <c r="C564" s="21"/>
      <c r="D564" s="36"/>
      <c r="E564" s="36"/>
      <c r="F564" s="36"/>
      <c r="G564" s="36"/>
    </row>
    <row r="565" spans="1:7" outlineLevel="1" x14ac:dyDescent="0.25">
      <c r="A565" s="35"/>
      <c r="B565" s="8"/>
      <c r="C565" s="21"/>
      <c r="D565" s="36"/>
      <c r="E565" s="36"/>
      <c r="F565" s="36"/>
      <c r="G565" s="36"/>
    </row>
    <row r="566" spans="1:7" outlineLevel="1" x14ac:dyDescent="0.25">
      <c r="A566" s="8"/>
      <c r="B566" s="8"/>
      <c r="C566" s="21"/>
      <c r="D566" s="8"/>
      <c r="E566" s="8"/>
      <c r="F566" s="8"/>
      <c r="G566" s="8"/>
    </row>
    <row r="567" spans="1:7" outlineLevel="1" x14ac:dyDescent="0.25">
      <c r="A567" s="8"/>
      <c r="B567" s="8"/>
      <c r="C567" s="21"/>
      <c r="D567" s="8"/>
      <c r="E567" s="8"/>
      <c r="F567" s="8"/>
      <c r="G567" s="8"/>
    </row>
    <row r="568" spans="1:7" outlineLevel="1" x14ac:dyDescent="0.25">
      <c r="A568" s="8"/>
      <c r="B568" s="8"/>
      <c r="C568" s="21"/>
      <c r="D568" s="8"/>
      <c r="E568" s="8"/>
      <c r="F568" s="8"/>
      <c r="G568" s="8"/>
    </row>
    <row r="569" spans="1:7" outlineLevel="1" x14ac:dyDescent="0.25">
      <c r="A569" s="8"/>
      <c r="B569" s="8"/>
      <c r="C569" s="21"/>
      <c r="D569" s="8"/>
      <c r="E569" s="8"/>
      <c r="F569" s="8"/>
      <c r="G569" s="8"/>
    </row>
    <row r="570" spans="1:7" outlineLevel="1" x14ac:dyDescent="0.25">
      <c r="A570" s="8"/>
      <c r="B570" s="8"/>
      <c r="C570" s="21"/>
      <c r="D570" s="8"/>
      <c r="E570" s="8"/>
      <c r="F570" s="8"/>
      <c r="G570" s="8"/>
    </row>
    <row r="572" spans="1:7" x14ac:dyDescent="0.25">
      <c r="A572" s="244" t="s">
        <v>73</v>
      </c>
      <c r="B572" s="244" t="str">
        <f>'Chart of Accounts GL'!B67</f>
        <v>Income Summary</v>
      </c>
      <c r="C572" s="245"/>
      <c r="D572" s="244"/>
      <c r="E572" s="244"/>
      <c r="F572" s="244" t="s">
        <v>71</v>
      </c>
      <c r="G572" s="244">
        <f>'Chart of Accounts GL'!A67</f>
        <v>1000</v>
      </c>
    </row>
    <row r="573" spans="1:7" ht="15.75" outlineLevel="1" thickBot="1" x14ac:dyDescent="0.3">
      <c r="A573" s="11"/>
      <c r="B573" s="12"/>
      <c r="C573" s="13"/>
      <c r="D573" s="14" t="s">
        <v>69</v>
      </c>
      <c r="E573" s="14"/>
      <c r="F573" s="14" t="s">
        <v>70</v>
      </c>
      <c r="G573" s="15"/>
    </row>
    <row r="574" spans="1:7" ht="30" outlineLevel="1" x14ac:dyDescent="0.25">
      <c r="A574" s="16" t="s">
        <v>35</v>
      </c>
      <c r="B574" s="17" t="s">
        <v>68</v>
      </c>
      <c r="C574" s="18" t="s">
        <v>38</v>
      </c>
      <c r="D574" s="17" t="s">
        <v>63</v>
      </c>
      <c r="E574" s="17" t="s">
        <v>64</v>
      </c>
      <c r="F574" s="17" t="s">
        <v>63</v>
      </c>
      <c r="G574" s="19" t="s">
        <v>64</v>
      </c>
    </row>
    <row r="575" spans="1:7" outlineLevel="1" x14ac:dyDescent="0.25">
      <c r="A575" s="35"/>
      <c r="B575" s="8"/>
      <c r="C575" s="21"/>
      <c r="D575" s="36"/>
      <c r="E575" s="36"/>
      <c r="F575" s="36"/>
      <c r="G575" s="36"/>
    </row>
    <row r="576" spans="1:7" outlineLevel="1" x14ac:dyDescent="0.25">
      <c r="A576" s="35"/>
      <c r="B576" s="8"/>
      <c r="C576" s="21"/>
      <c r="D576" s="36"/>
      <c r="E576" s="36"/>
      <c r="F576" s="36"/>
      <c r="G576" s="36"/>
    </row>
    <row r="577" spans="1:7" outlineLevel="1" x14ac:dyDescent="0.25">
      <c r="A577" s="35"/>
      <c r="B577" s="8"/>
      <c r="C577" s="21"/>
      <c r="D577" s="36"/>
      <c r="E577" s="36"/>
      <c r="F577" s="36"/>
      <c r="G577" s="36"/>
    </row>
    <row r="578" spans="1:7" outlineLevel="1" x14ac:dyDescent="0.25">
      <c r="A578" s="8"/>
      <c r="B578" s="8"/>
      <c r="C578" s="21"/>
      <c r="D578" s="8"/>
      <c r="E578" s="8"/>
      <c r="F578" s="8"/>
      <c r="G578" s="8"/>
    </row>
    <row r="579" spans="1:7" outlineLevel="1" x14ac:dyDescent="0.25">
      <c r="A579" s="8"/>
      <c r="B579" s="8"/>
      <c r="C579" s="21"/>
      <c r="D579" s="8"/>
      <c r="E579" s="8"/>
      <c r="F579" s="8"/>
      <c r="G579" s="8"/>
    </row>
    <row r="580" spans="1:7" outlineLevel="1" x14ac:dyDescent="0.25">
      <c r="A580" s="8"/>
      <c r="B580" s="8"/>
      <c r="C580" s="21"/>
      <c r="D580" s="8"/>
      <c r="E580" s="8"/>
      <c r="F580" s="8"/>
      <c r="G580" s="8"/>
    </row>
    <row r="581" spans="1:7" outlineLevel="1" x14ac:dyDescent="0.25">
      <c r="A581" s="8"/>
      <c r="B581" s="8"/>
      <c r="C581" s="21"/>
      <c r="D581" s="8"/>
      <c r="E581" s="8"/>
      <c r="F581" s="8"/>
      <c r="G581" s="8"/>
    </row>
    <row r="582" spans="1:7" outlineLevel="1" x14ac:dyDescent="0.25">
      <c r="A582" s="8"/>
      <c r="B582" s="8"/>
      <c r="C582" s="21"/>
      <c r="D582" s="8"/>
      <c r="E582" s="8"/>
      <c r="F582" s="8"/>
      <c r="G582" s="8"/>
    </row>
  </sheetData>
  <pageMargins left="0.7" right="0.7" top="0.75" bottom="0.75" header="0.3" footer="0.3"/>
  <pageSetup scale="90" fitToHeight="15" orientation="portrait" r:id="rId1"/>
  <rowBreaks count="13" manualBreakCount="13">
    <brk id="37" max="16383" man="1"/>
    <brk id="76" max="16383" man="1"/>
    <brk id="141" max="16383" man="1"/>
    <brk id="179" max="16383" man="1"/>
    <brk id="218" max="16383" man="1"/>
    <brk id="278" max="16383" man="1"/>
    <brk id="315" max="16383" man="1"/>
    <brk id="353" max="16383" man="1"/>
    <brk id="392" max="16383" man="1"/>
    <brk id="431" max="16383" man="1"/>
    <brk id="470" max="16383" man="1"/>
    <brk id="509" max="16383" man="1"/>
    <brk id="546" max="16383" man="1"/>
  </rowBreaks>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F76"/>
  <sheetViews>
    <sheetView zoomScale="90" zoomScaleNormal="90" zoomScalePageLayoutView="90" workbookViewId="0">
      <selection activeCell="A69" sqref="A69:E69"/>
    </sheetView>
  </sheetViews>
  <sheetFormatPr defaultColWidth="8.85546875" defaultRowHeight="15" x14ac:dyDescent="0.25"/>
  <cols>
    <col min="1" max="1" width="12" style="80" customWidth="1"/>
    <col min="2" max="2" width="7.42578125" style="169" customWidth="1"/>
    <col min="3" max="6" width="15.42578125" style="80" customWidth="1"/>
    <col min="7" max="16384" width="8.85546875" style="80"/>
  </cols>
  <sheetData>
    <row r="1" spans="1:6" x14ac:dyDescent="0.25">
      <c r="A1" s="80" t="s">
        <v>72</v>
      </c>
      <c r="B1" s="354" t="str">
        <f>'Chart of Accounts AR Ledger'!B5</f>
        <v>General Motors</v>
      </c>
      <c r="C1" s="355"/>
    </row>
    <row r="2" spans="1:6" ht="15.75" thickBot="1" x14ac:dyDescent="0.3">
      <c r="A2" s="179"/>
      <c r="B2" s="180"/>
      <c r="C2" s="181" t="s">
        <v>69</v>
      </c>
      <c r="D2" s="181"/>
      <c r="E2" s="181" t="s">
        <v>70</v>
      </c>
      <c r="F2" s="182"/>
    </row>
    <row r="3" spans="1:6" s="178" customFormat="1" ht="30" x14ac:dyDescent="0.25">
      <c r="A3" s="183" t="s">
        <v>35</v>
      </c>
      <c r="B3" s="184" t="s">
        <v>38</v>
      </c>
      <c r="C3" s="129" t="s">
        <v>63</v>
      </c>
      <c r="D3" s="129" t="s">
        <v>64</v>
      </c>
      <c r="E3" s="129" t="s">
        <v>63</v>
      </c>
      <c r="F3" s="185" t="s">
        <v>64</v>
      </c>
    </row>
    <row r="4" spans="1:6" x14ac:dyDescent="0.25">
      <c r="A4" s="173">
        <v>40329</v>
      </c>
      <c r="B4" s="137"/>
      <c r="C4" s="136"/>
      <c r="D4" s="136"/>
      <c r="E4" s="136">
        <v>5000</v>
      </c>
      <c r="F4" s="136"/>
    </row>
    <row r="5" spans="1:6" x14ac:dyDescent="0.25">
      <c r="A5" s="173">
        <v>40714</v>
      </c>
      <c r="B5" s="137"/>
      <c r="C5" s="112"/>
      <c r="D5" s="138">
        <f>'General Journal'!E20</f>
        <v>0</v>
      </c>
      <c r="E5" s="138">
        <f>E4-D5</f>
        <v>5000</v>
      </c>
      <c r="F5" s="112"/>
    </row>
    <row r="6" spans="1:6" x14ac:dyDescent="0.25">
      <c r="A6" s="173"/>
      <c r="B6" s="137"/>
      <c r="C6" s="112"/>
      <c r="D6" s="112"/>
      <c r="E6" s="112"/>
      <c r="F6" s="112"/>
    </row>
    <row r="7" spans="1:6" x14ac:dyDescent="0.25">
      <c r="A7" s="112"/>
      <c r="B7" s="137"/>
      <c r="C7" s="112"/>
      <c r="D7" s="112"/>
      <c r="E7" s="112"/>
      <c r="F7" s="112"/>
    </row>
    <row r="8" spans="1:6" x14ac:dyDescent="0.25">
      <c r="A8" s="112"/>
      <c r="B8" s="137"/>
      <c r="C8" s="112"/>
      <c r="D8" s="112"/>
      <c r="E8" s="112"/>
      <c r="F8" s="112"/>
    </row>
    <row r="9" spans="1:6" x14ac:dyDescent="0.25">
      <c r="A9" s="112"/>
      <c r="B9" s="137"/>
      <c r="C9" s="112"/>
      <c r="D9" s="112"/>
      <c r="E9" s="112"/>
      <c r="F9" s="112"/>
    </row>
    <row r="10" spans="1:6" x14ac:dyDescent="0.25">
      <c r="A10" s="112"/>
      <c r="B10" s="137"/>
      <c r="C10" s="112"/>
      <c r="D10" s="112"/>
      <c r="E10" s="112"/>
      <c r="F10" s="112"/>
    </row>
    <row r="11" spans="1:6" x14ac:dyDescent="0.25">
      <c r="A11" s="112"/>
      <c r="B11" s="137"/>
      <c r="C11" s="112"/>
      <c r="D11" s="112"/>
      <c r="E11" s="112"/>
      <c r="F11" s="112"/>
    </row>
    <row r="14" spans="1:6" x14ac:dyDescent="0.25">
      <c r="A14" s="80" t="s">
        <v>73</v>
      </c>
      <c r="B14" s="354" t="str">
        <f>'Chart of Accounts AR Ledger'!B6</f>
        <v>Ford Motor Co.</v>
      </c>
      <c r="C14" s="355"/>
      <c r="D14" s="355"/>
    </row>
    <row r="15" spans="1:6" ht="15.75" thickBot="1" x14ac:dyDescent="0.3">
      <c r="A15" s="179"/>
      <c r="B15" s="180"/>
      <c r="C15" s="181" t="s">
        <v>69</v>
      </c>
      <c r="D15" s="181"/>
      <c r="E15" s="181" t="s">
        <v>70</v>
      </c>
      <c r="F15" s="182"/>
    </row>
    <row r="16" spans="1:6" ht="30" x14ac:dyDescent="0.25">
      <c r="A16" s="183" t="s">
        <v>35</v>
      </c>
      <c r="B16" s="184" t="s">
        <v>38</v>
      </c>
      <c r="C16" s="129" t="s">
        <v>63</v>
      </c>
      <c r="D16" s="129" t="s">
        <v>64</v>
      </c>
      <c r="E16" s="129" t="s">
        <v>63</v>
      </c>
      <c r="F16" s="185" t="s">
        <v>64</v>
      </c>
    </row>
    <row r="17" spans="1:6" x14ac:dyDescent="0.25">
      <c r="A17" s="173">
        <v>40303</v>
      </c>
      <c r="B17" s="137"/>
      <c r="C17" s="136">
        <v>300000</v>
      </c>
      <c r="D17" s="136"/>
      <c r="E17" s="136">
        <f>C17</f>
        <v>300000</v>
      </c>
      <c r="F17" s="112"/>
    </row>
    <row r="18" spans="1:6" x14ac:dyDescent="0.25">
      <c r="A18" s="173"/>
      <c r="B18" s="137"/>
      <c r="C18" s="138"/>
      <c r="D18" s="175"/>
      <c r="E18" s="138"/>
      <c r="F18" s="112"/>
    </row>
    <row r="19" spans="1:6" x14ac:dyDescent="0.25">
      <c r="A19" s="173"/>
      <c r="B19" s="137"/>
      <c r="C19" s="138"/>
      <c r="D19" s="175"/>
      <c r="E19" s="138"/>
      <c r="F19" s="112"/>
    </row>
    <row r="20" spans="1:6" x14ac:dyDescent="0.25">
      <c r="A20" s="112"/>
      <c r="B20" s="137"/>
      <c r="C20" s="112"/>
      <c r="D20" s="112"/>
      <c r="E20" s="112"/>
      <c r="F20" s="112"/>
    </row>
    <row r="21" spans="1:6" x14ac:dyDescent="0.25">
      <c r="A21" s="112"/>
      <c r="B21" s="137"/>
      <c r="C21" s="112"/>
      <c r="D21" s="112"/>
      <c r="E21" s="112"/>
      <c r="F21" s="112"/>
    </row>
    <row r="22" spans="1:6" x14ac:dyDescent="0.25">
      <c r="A22" s="112"/>
      <c r="B22" s="137"/>
      <c r="C22" s="112"/>
      <c r="D22" s="112"/>
      <c r="E22" s="112"/>
      <c r="F22" s="112"/>
    </row>
    <row r="23" spans="1:6" x14ac:dyDescent="0.25">
      <c r="A23" s="112"/>
      <c r="B23" s="137"/>
      <c r="C23" s="112"/>
      <c r="D23" s="112"/>
      <c r="E23" s="112"/>
      <c r="F23" s="112"/>
    </row>
    <row r="24" spans="1:6" x14ac:dyDescent="0.25">
      <c r="A24" s="112"/>
      <c r="B24" s="137"/>
      <c r="C24" s="112"/>
      <c r="D24" s="112"/>
      <c r="E24" s="112"/>
      <c r="F24" s="112"/>
    </row>
    <row r="27" spans="1:6" x14ac:dyDescent="0.25">
      <c r="A27" s="80" t="s">
        <v>73</v>
      </c>
      <c r="B27" s="354" t="str">
        <f>'Chart of Accounts AR Ledger'!B7</f>
        <v>Toyota</v>
      </c>
      <c r="C27" s="355"/>
      <c r="D27" s="355"/>
    </row>
    <row r="28" spans="1:6" ht="15.75" thickBot="1" x14ac:dyDescent="0.3">
      <c r="A28" s="179"/>
      <c r="B28" s="180"/>
      <c r="C28" s="181" t="s">
        <v>69</v>
      </c>
      <c r="D28" s="181"/>
      <c r="E28" s="181" t="s">
        <v>70</v>
      </c>
      <c r="F28" s="182"/>
    </row>
    <row r="29" spans="1:6" ht="30" x14ac:dyDescent="0.25">
      <c r="A29" s="183" t="s">
        <v>35</v>
      </c>
      <c r="B29" s="184" t="s">
        <v>38</v>
      </c>
      <c r="C29" s="129" t="s">
        <v>63</v>
      </c>
      <c r="D29" s="129" t="s">
        <v>64</v>
      </c>
      <c r="E29" s="129" t="s">
        <v>63</v>
      </c>
      <c r="F29" s="185" t="s">
        <v>64</v>
      </c>
    </row>
    <row r="30" spans="1:6" x14ac:dyDescent="0.25">
      <c r="A30" s="173">
        <v>40309</v>
      </c>
      <c r="B30" s="137"/>
      <c r="C30" s="136">
        <f>Data!G9</f>
        <v>185000</v>
      </c>
      <c r="D30" s="136"/>
      <c r="E30" s="136">
        <f>C30</f>
        <v>185000</v>
      </c>
      <c r="F30" s="112"/>
    </row>
    <row r="31" spans="1:6" x14ac:dyDescent="0.25">
      <c r="A31" s="173"/>
      <c r="B31" s="186"/>
      <c r="C31" s="136"/>
      <c r="D31" s="136"/>
      <c r="E31" s="136"/>
      <c r="F31" s="175"/>
    </row>
    <row r="32" spans="1:6" x14ac:dyDescent="0.25">
      <c r="A32" s="173"/>
      <c r="B32" s="186"/>
      <c r="C32" s="175"/>
      <c r="D32" s="136"/>
      <c r="E32" s="136"/>
      <c r="F32" s="175"/>
    </row>
    <row r="33" spans="1:6" x14ac:dyDescent="0.25">
      <c r="A33" s="173"/>
      <c r="B33" s="186"/>
      <c r="C33" s="175"/>
      <c r="D33" s="175"/>
      <c r="E33" s="136"/>
      <c r="F33" s="175"/>
    </row>
    <row r="34" spans="1:6" x14ac:dyDescent="0.25">
      <c r="A34" s="175"/>
      <c r="B34" s="186"/>
      <c r="C34" s="175"/>
      <c r="D34" s="175"/>
      <c r="E34" s="175"/>
      <c r="F34" s="175"/>
    </row>
    <row r="35" spans="1:6" x14ac:dyDescent="0.25">
      <c r="A35" s="112"/>
      <c r="B35" s="137"/>
      <c r="C35" s="112"/>
      <c r="D35" s="112"/>
      <c r="E35" s="112"/>
      <c r="F35" s="112"/>
    </row>
    <row r="36" spans="1:6" x14ac:dyDescent="0.25">
      <c r="A36" s="112"/>
      <c r="B36" s="137"/>
      <c r="C36" s="112"/>
      <c r="D36" s="112"/>
      <c r="E36" s="112"/>
      <c r="F36" s="112"/>
    </row>
    <row r="37" spans="1:6" x14ac:dyDescent="0.25">
      <c r="A37" s="112"/>
      <c r="B37" s="137"/>
      <c r="C37" s="112"/>
      <c r="D37" s="112"/>
      <c r="E37" s="112"/>
      <c r="F37" s="112"/>
    </row>
    <row r="40" spans="1:6" x14ac:dyDescent="0.25">
      <c r="A40" s="80" t="s">
        <v>73</v>
      </c>
      <c r="B40" s="354" t="str">
        <f>'Chart of Accounts AR Ledger'!B8</f>
        <v>Honda</v>
      </c>
      <c r="C40" s="355"/>
      <c r="D40" s="355"/>
    </row>
    <row r="41" spans="1:6" ht="15.75" thickBot="1" x14ac:dyDescent="0.3">
      <c r="A41" s="179"/>
      <c r="B41" s="180"/>
      <c r="C41" s="181" t="s">
        <v>69</v>
      </c>
      <c r="D41" s="181"/>
      <c r="E41" s="181" t="s">
        <v>70</v>
      </c>
      <c r="F41" s="182"/>
    </row>
    <row r="42" spans="1:6" ht="30" x14ac:dyDescent="0.25">
      <c r="A42" s="183" t="s">
        <v>35</v>
      </c>
      <c r="B42" s="184" t="s">
        <v>38</v>
      </c>
      <c r="C42" s="129" t="s">
        <v>63</v>
      </c>
      <c r="D42" s="129" t="s">
        <v>64</v>
      </c>
      <c r="E42" s="129" t="s">
        <v>63</v>
      </c>
      <c r="F42" s="185" t="s">
        <v>64</v>
      </c>
    </row>
    <row r="43" spans="1:6" x14ac:dyDescent="0.25">
      <c r="A43" s="173"/>
      <c r="B43" s="137"/>
      <c r="C43" s="175"/>
      <c r="D43" s="175"/>
      <c r="E43" s="175"/>
      <c r="F43" s="175"/>
    </row>
    <row r="44" spans="1:6" x14ac:dyDescent="0.25">
      <c r="A44" s="173"/>
      <c r="B44" s="137"/>
      <c r="C44" s="175"/>
      <c r="D44" s="175"/>
      <c r="E44" s="175"/>
      <c r="F44" s="175"/>
    </row>
    <row r="45" spans="1:6" x14ac:dyDescent="0.25">
      <c r="A45" s="173"/>
      <c r="B45" s="137"/>
      <c r="C45" s="175"/>
      <c r="D45" s="175"/>
      <c r="E45" s="175"/>
      <c r="F45" s="175"/>
    </row>
    <row r="46" spans="1:6" x14ac:dyDescent="0.25">
      <c r="A46" s="112"/>
      <c r="B46" s="137"/>
      <c r="C46" s="175"/>
      <c r="D46" s="175"/>
      <c r="E46" s="175"/>
      <c r="F46" s="175"/>
    </row>
    <row r="47" spans="1:6" x14ac:dyDescent="0.25">
      <c r="A47" s="112"/>
      <c r="B47" s="137"/>
      <c r="C47" s="175"/>
      <c r="D47" s="175"/>
      <c r="E47" s="175"/>
      <c r="F47" s="175"/>
    </row>
    <row r="48" spans="1:6" x14ac:dyDescent="0.25">
      <c r="A48" s="112"/>
      <c r="B48" s="137"/>
      <c r="C48" s="112"/>
      <c r="D48" s="112"/>
      <c r="E48" s="112"/>
      <c r="F48" s="112"/>
    </row>
    <row r="49" spans="1:6" x14ac:dyDescent="0.25">
      <c r="A49" s="112"/>
      <c r="B49" s="137"/>
      <c r="C49" s="112"/>
      <c r="D49" s="112"/>
      <c r="E49" s="112"/>
      <c r="F49" s="112"/>
    </row>
    <row r="50" spans="1:6" x14ac:dyDescent="0.25">
      <c r="A50" s="112"/>
      <c r="B50" s="137"/>
      <c r="C50" s="112"/>
      <c r="D50" s="112"/>
      <c r="E50" s="112"/>
      <c r="F50" s="112"/>
    </row>
    <row r="53" spans="1:6" x14ac:dyDescent="0.25">
      <c r="A53" s="80" t="s">
        <v>73</v>
      </c>
      <c r="B53" s="354" t="str">
        <f>'Chart of Accounts AR Ledger'!B9</f>
        <v>Kia</v>
      </c>
      <c r="C53" s="355"/>
      <c r="D53" s="355"/>
    </row>
    <row r="54" spans="1:6" ht="15.75" thickBot="1" x14ac:dyDescent="0.3">
      <c r="A54" s="179"/>
      <c r="B54" s="180"/>
      <c r="C54" s="181" t="s">
        <v>69</v>
      </c>
      <c r="D54" s="181"/>
      <c r="E54" s="181" t="s">
        <v>70</v>
      </c>
      <c r="F54" s="182"/>
    </row>
    <row r="55" spans="1:6" ht="30" x14ac:dyDescent="0.25">
      <c r="A55" s="183" t="s">
        <v>35</v>
      </c>
      <c r="B55" s="184" t="s">
        <v>38</v>
      </c>
      <c r="C55" s="129" t="s">
        <v>63</v>
      </c>
      <c r="D55" s="129" t="s">
        <v>64</v>
      </c>
      <c r="E55" s="129" t="s">
        <v>63</v>
      </c>
      <c r="F55" s="185" t="s">
        <v>64</v>
      </c>
    </row>
    <row r="56" spans="1:6" x14ac:dyDescent="0.25">
      <c r="A56" s="173"/>
      <c r="B56" s="137"/>
      <c r="C56" s="138"/>
      <c r="D56" s="112"/>
      <c r="E56" s="138"/>
      <c r="F56" s="112"/>
    </row>
    <row r="57" spans="1:6" x14ac:dyDescent="0.25">
      <c r="A57" s="173"/>
      <c r="B57" s="137"/>
      <c r="C57" s="175"/>
      <c r="D57" s="175"/>
      <c r="E57" s="175"/>
      <c r="F57" s="175"/>
    </row>
    <row r="58" spans="1:6" x14ac:dyDescent="0.25">
      <c r="A58" s="173"/>
      <c r="B58" s="137"/>
      <c r="C58" s="175"/>
      <c r="D58" s="175"/>
      <c r="E58" s="175"/>
      <c r="F58" s="175"/>
    </row>
    <row r="59" spans="1:6" x14ac:dyDescent="0.25">
      <c r="A59" s="112"/>
      <c r="B59" s="137"/>
      <c r="C59" s="112"/>
      <c r="D59" s="112"/>
      <c r="E59" s="112"/>
      <c r="F59" s="112"/>
    </row>
    <row r="60" spans="1:6" x14ac:dyDescent="0.25">
      <c r="A60" s="112"/>
      <c r="B60" s="137"/>
      <c r="C60" s="112"/>
      <c r="D60" s="112"/>
      <c r="E60" s="112"/>
      <c r="F60" s="112"/>
    </row>
    <row r="61" spans="1:6" x14ac:dyDescent="0.25">
      <c r="A61" s="112"/>
      <c r="B61" s="137"/>
      <c r="C61" s="112"/>
      <c r="D61" s="112"/>
      <c r="E61" s="112"/>
      <c r="F61" s="112"/>
    </row>
    <row r="62" spans="1:6" x14ac:dyDescent="0.25">
      <c r="A62" s="112"/>
      <c r="B62" s="137"/>
      <c r="C62" s="112"/>
      <c r="D62" s="112"/>
      <c r="E62" s="112"/>
      <c r="F62" s="112"/>
    </row>
    <row r="63" spans="1:6" x14ac:dyDescent="0.25">
      <c r="A63" s="112"/>
      <c r="B63" s="137"/>
      <c r="C63" s="112"/>
      <c r="D63" s="112"/>
      <c r="E63" s="112"/>
      <c r="F63" s="112"/>
    </row>
    <row r="66" spans="1:6" x14ac:dyDescent="0.25">
      <c r="A66" s="80" t="s">
        <v>73</v>
      </c>
      <c r="B66" s="354" t="str">
        <f>'Chart of Accounts AR Ledger'!B10</f>
        <v>Nissan</v>
      </c>
      <c r="C66" s="355"/>
      <c r="D66" s="355"/>
    </row>
    <row r="67" spans="1:6" ht="15.75" thickBot="1" x14ac:dyDescent="0.3">
      <c r="A67" s="179"/>
      <c r="B67" s="180"/>
      <c r="C67" s="181" t="s">
        <v>69</v>
      </c>
      <c r="D67" s="181"/>
      <c r="E67" s="181" t="s">
        <v>70</v>
      </c>
      <c r="F67" s="182"/>
    </row>
    <row r="68" spans="1:6" ht="30" x14ac:dyDescent="0.25">
      <c r="A68" s="183" t="s">
        <v>35</v>
      </c>
      <c r="B68" s="184" t="s">
        <v>38</v>
      </c>
      <c r="C68" s="129" t="s">
        <v>63</v>
      </c>
      <c r="D68" s="129" t="s">
        <v>64</v>
      </c>
      <c r="E68" s="129" t="s">
        <v>63</v>
      </c>
      <c r="F68" s="185" t="s">
        <v>64</v>
      </c>
    </row>
    <row r="69" spans="1:6" x14ac:dyDescent="0.25">
      <c r="A69" s="173"/>
      <c r="B69" s="137"/>
      <c r="C69" s="136"/>
      <c r="D69" s="136"/>
      <c r="E69" s="136"/>
      <c r="F69" s="112"/>
    </row>
    <row r="70" spans="1:6" x14ac:dyDescent="0.25">
      <c r="A70" s="173"/>
      <c r="B70" s="137"/>
      <c r="C70" s="112"/>
      <c r="D70" s="112"/>
      <c r="E70" s="138"/>
      <c r="F70" s="112"/>
    </row>
    <row r="71" spans="1:6" x14ac:dyDescent="0.25">
      <c r="A71" s="173"/>
      <c r="B71" s="137"/>
      <c r="C71" s="112"/>
      <c r="D71" s="112"/>
      <c r="E71" s="112"/>
      <c r="F71" s="112"/>
    </row>
    <row r="72" spans="1:6" x14ac:dyDescent="0.25">
      <c r="A72" s="112"/>
      <c r="B72" s="137"/>
      <c r="C72" s="112"/>
      <c r="D72" s="112"/>
      <c r="E72" s="112"/>
      <c r="F72" s="112"/>
    </row>
    <row r="73" spans="1:6" x14ac:dyDescent="0.25">
      <c r="A73" s="112"/>
      <c r="B73" s="137"/>
      <c r="C73" s="112"/>
      <c r="D73" s="112"/>
      <c r="E73" s="112"/>
      <c r="F73" s="112"/>
    </row>
    <row r="74" spans="1:6" x14ac:dyDescent="0.25">
      <c r="A74" s="112"/>
      <c r="B74" s="137"/>
      <c r="C74" s="112"/>
      <c r="D74" s="112"/>
      <c r="E74" s="112"/>
      <c r="F74" s="112"/>
    </row>
    <row r="75" spans="1:6" x14ac:dyDescent="0.25">
      <c r="A75" s="112"/>
      <c r="B75" s="137"/>
      <c r="C75" s="112"/>
      <c r="D75" s="112"/>
      <c r="E75" s="112"/>
      <c r="F75" s="112"/>
    </row>
    <row r="76" spans="1:6" x14ac:dyDescent="0.25">
      <c r="A76" s="112"/>
      <c r="B76" s="137"/>
      <c r="C76" s="112"/>
      <c r="D76" s="112"/>
      <c r="E76" s="112"/>
      <c r="F76" s="112"/>
    </row>
  </sheetData>
  <mergeCells count="6">
    <mergeCell ref="B66:D66"/>
    <mergeCell ref="B1:C1"/>
    <mergeCell ref="B14:D14"/>
    <mergeCell ref="B27:D27"/>
    <mergeCell ref="B40:D40"/>
    <mergeCell ref="B53:D53"/>
  </mergeCells>
  <pageMargins left="0.7" right="0.7" top="0.75" bottom="0.75" header="0.3" footer="0.3"/>
  <pageSetup orientation="portrait" r:id="rId1"/>
  <rowBreaks count="2" manualBreakCount="2">
    <brk id="37" max="16383" man="1"/>
    <brk id="76" max="16383" man="1"/>
  </rowBreaks>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3:F91"/>
  <sheetViews>
    <sheetView topLeftCell="A37" workbookViewId="0">
      <selection activeCell="A84" sqref="A84:F85"/>
    </sheetView>
  </sheetViews>
  <sheetFormatPr defaultColWidth="8.85546875" defaultRowHeight="15" x14ac:dyDescent="0.25"/>
  <cols>
    <col min="1" max="1" width="12" style="80" customWidth="1"/>
    <col min="2" max="2" width="7.42578125" style="169" customWidth="1"/>
    <col min="3" max="6" width="15.42578125" style="80" customWidth="1"/>
    <col min="7" max="16384" width="8.85546875" style="80"/>
  </cols>
  <sheetData>
    <row r="3" spans="1:6" s="178" customFormat="1" x14ac:dyDescent="0.25">
      <c r="A3" s="80" t="s">
        <v>73</v>
      </c>
      <c r="B3" s="354" t="str">
        <f>'Chart of Accounts AP Ledger'!B6</f>
        <v>Garmin</v>
      </c>
      <c r="C3" s="355"/>
      <c r="D3" s="355"/>
      <c r="E3" s="80" t="s">
        <v>71</v>
      </c>
      <c r="F3" s="80"/>
    </row>
    <row r="4" spans="1:6" ht="15.75" thickBot="1" x14ac:dyDescent="0.3">
      <c r="A4" s="179"/>
      <c r="B4" s="180"/>
      <c r="C4" s="181" t="s">
        <v>69</v>
      </c>
      <c r="D4" s="181"/>
      <c r="E4" s="181" t="s">
        <v>70</v>
      </c>
      <c r="F4" s="182"/>
    </row>
    <row r="5" spans="1:6" ht="30" x14ac:dyDescent="0.25">
      <c r="A5" s="183" t="s">
        <v>35</v>
      </c>
      <c r="B5" s="184" t="s">
        <v>38</v>
      </c>
      <c r="C5" s="129" t="s">
        <v>63</v>
      </c>
      <c r="D5" s="129" t="s">
        <v>64</v>
      </c>
      <c r="E5" s="129" t="s">
        <v>63</v>
      </c>
      <c r="F5" s="185" t="s">
        <v>64</v>
      </c>
    </row>
    <row r="6" spans="1:6" x14ac:dyDescent="0.25">
      <c r="A6" s="173">
        <v>40329</v>
      </c>
      <c r="B6" s="137"/>
      <c r="C6" s="112"/>
      <c r="D6" s="136"/>
      <c r="E6" s="136"/>
      <c r="F6" s="136">
        <v>18000</v>
      </c>
    </row>
    <row r="7" spans="1:6" x14ac:dyDescent="0.25">
      <c r="A7" s="173"/>
      <c r="B7" s="137"/>
      <c r="C7" s="112"/>
      <c r="D7" s="112"/>
      <c r="E7" s="112"/>
      <c r="F7" s="138"/>
    </row>
    <row r="8" spans="1:6" x14ac:dyDescent="0.25">
      <c r="A8" s="173"/>
      <c r="B8" s="137"/>
      <c r="C8" s="112"/>
      <c r="D8" s="112"/>
      <c r="E8" s="112"/>
      <c r="F8" s="138"/>
    </row>
    <row r="9" spans="1:6" x14ac:dyDescent="0.25">
      <c r="A9" s="112"/>
      <c r="B9" s="137"/>
      <c r="C9" s="112"/>
      <c r="D9" s="112"/>
      <c r="E9" s="112"/>
      <c r="F9" s="112"/>
    </row>
    <row r="10" spans="1:6" x14ac:dyDescent="0.25">
      <c r="A10" s="112"/>
      <c r="B10" s="137"/>
      <c r="C10" s="112"/>
      <c r="D10" s="112"/>
      <c r="E10" s="112"/>
      <c r="F10" s="112"/>
    </row>
    <row r="11" spans="1:6" x14ac:dyDescent="0.25">
      <c r="A11" s="112"/>
      <c r="B11" s="137"/>
      <c r="C11" s="112"/>
      <c r="D11" s="112"/>
      <c r="E11" s="112"/>
      <c r="F11" s="112"/>
    </row>
    <row r="12" spans="1:6" x14ac:dyDescent="0.25">
      <c r="A12" s="112"/>
      <c r="B12" s="137"/>
      <c r="C12" s="112"/>
      <c r="D12" s="112"/>
      <c r="E12" s="112"/>
      <c r="F12" s="112"/>
    </row>
    <row r="13" spans="1:6" x14ac:dyDescent="0.25">
      <c r="A13" s="112"/>
      <c r="B13" s="137"/>
      <c r="C13" s="112"/>
      <c r="D13" s="112"/>
      <c r="E13" s="112"/>
      <c r="F13" s="112"/>
    </row>
    <row r="16" spans="1:6" x14ac:dyDescent="0.25">
      <c r="A16" s="80" t="s">
        <v>73</v>
      </c>
      <c r="B16" s="354" t="str">
        <f>'Chart of Accounts AP Ledger'!B7</f>
        <v>JVC</v>
      </c>
      <c r="C16" s="355"/>
      <c r="D16" s="355"/>
      <c r="E16" s="80" t="s">
        <v>71</v>
      </c>
    </row>
    <row r="17" spans="1:6" ht="15.75" thickBot="1" x14ac:dyDescent="0.3">
      <c r="A17" s="179"/>
      <c r="B17" s="180"/>
      <c r="C17" s="181" t="s">
        <v>69</v>
      </c>
      <c r="D17" s="181"/>
      <c r="E17" s="181" t="s">
        <v>70</v>
      </c>
      <c r="F17" s="182"/>
    </row>
    <row r="18" spans="1:6" ht="30" x14ac:dyDescent="0.25">
      <c r="A18" s="183" t="s">
        <v>35</v>
      </c>
      <c r="B18" s="184" t="s">
        <v>38</v>
      </c>
      <c r="C18" s="129" t="s">
        <v>63</v>
      </c>
      <c r="D18" s="129" t="s">
        <v>64</v>
      </c>
      <c r="E18" s="129" t="s">
        <v>63</v>
      </c>
      <c r="F18" s="185" t="s">
        <v>64</v>
      </c>
    </row>
    <row r="19" spans="1:6" x14ac:dyDescent="0.25">
      <c r="A19" s="173">
        <v>40329</v>
      </c>
      <c r="B19" s="137"/>
      <c r="C19" s="136"/>
      <c r="D19" s="136">
        <v>162500</v>
      </c>
      <c r="E19" s="136"/>
      <c r="F19" s="136">
        <f>D19</f>
        <v>162500</v>
      </c>
    </row>
    <row r="20" spans="1:6" x14ac:dyDescent="0.25">
      <c r="A20" s="173"/>
      <c r="B20" s="137"/>
      <c r="C20" s="136"/>
      <c r="D20" s="136"/>
      <c r="E20" s="112"/>
      <c r="F20" s="138"/>
    </row>
    <row r="21" spans="1:6" x14ac:dyDescent="0.25">
      <c r="A21" s="173"/>
      <c r="B21" s="137"/>
      <c r="C21" s="136"/>
      <c r="D21" s="112"/>
      <c r="E21" s="112"/>
      <c r="F21" s="138"/>
    </row>
    <row r="22" spans="1:6" x14ac:dyDescent="0.25">
      <c r="A22" s="173"/>
      <c r="B22" s="137"/>
      <c r="C22" s="138"/>
      <c r="D22" s="112"/>
      <c r="E22" s="112"/>
      <c r="F22" s="138"/>
    </row>
    <row r="23" spans="1:6" x14ac:dyDescent="0.25">
      <c r="A23" s="112"/>
      <c r="B23" s="137"/>
      <c r="C23" s="112"/>
      <c r="D23" s="112"/>
      <c r="E23" s="112"/>
      <c r="F23" s="138"/>
    </row>
    <row r="24" spans="1:6" x14ac:dyDescent="0.25">
      <c r="A24" s="112"/>
      <c r="B24" s="137"/>
      <c r="C24" s="112"/>
      <c r="D24" s="112"/>
      <c r="E24" s="112"/>
      <c r="F24" s="112"/>
    </row>
    <row r="25" spans="1:6" x14ac:dyDescent="0.25">
      <c r="A25" s="112"/>
      <c r="B25" s="137"/>
      <c r="C25" s="112"/>
      <c r="D25" s="112"/>
      <c r="E25" s="112"/>
      <c r="F25" s="112"/>
    </row>
    <row r="26" spans="1:6" x14ac:dyDescent="0.25">
      <c r="A26" s="112"/>
      <c r="B26" s="137"/>
      <c r="C26" s="112"/>
      <c r="D26" s="112"/>
      <c r="E26" s="112"/>
      <c r="F26" s="112"/>
    </row>
    <row r="29" spans="1:6" x14ac:dyDescent="0.25">
      <c r="A29" s="80" t="s">
        <v>73</v>
      </c>
      <c r="B29" s="354" t="str">
        <f>'Chart of Accounts AP Ledger'!B8</f>
        <v>Magellan</v>
      </c>
      <c r="C29" s="355"/>
      <c r="D29" s="355"/>
      <c r="E29" s="80" t="s">
        <v>71</v>
      </c>
    </row>
    <row r="30" spans="1:6" ht="15.75" thickBot="1" x14ac:dyDescent="0.3">
      <c r="A30" s="179"/>
      <c r="B30" s="180"/>
      <c r="C30" s="181" t="s">
        <v>69</v>
      </c>
      <c r="D30" s="181"/>
      <c r="E30" s="181" t="s">
        <v>70</v>
      </c>
      <c r="F30" s="182"/>
    </row>
    <row r="31" spans="1:6" ht="30" x14ac:dyDescent="0.25">
      <c r="A31" s="183" t="s">
        <v>35</v>
      </c>
      <c r="B31" s="184" t="s">
        <v>38</v>
      </c>
      <c r="C31" s="129" t="s">
        <v>63</v>
      </c>
      <c r="D31" s="129" t="s">
        <v>64</v>
      </c>
      <c r="E31" s="129" t="s">
        <v>63</v>
      </c>
      <c r="F31" s="185" t="s">
        <v>64</v>
      </c>
    </row>
    <row r="32" spans="1:6" x14ac:dyDescent="0.25">
      <c r="A32" s="173">
        <v>40329</v>
      </c>
      <c r="B32" s="137"/>
      <c r="C32" s="112"/>
      <c r="D32" s="136"/>
      <c r="E32" s="136"/>
      <c r="F32" s="136">
        <v>30000</v>
      </c>
    </row>
    <row r="33" spans="1:6" x14ac:dyDescent="0.25">
      <c r="A33" s="173"/>
      <c r="B33" s="137"/>
      <c r="C33" s="112"/>
      <c r="D33" s="138"/>
      <c r="E33" s="112"/>
      <c r="F33" s="138"/>
    </row>
    <row r="34" spans="1:6" x14ac:dyDescent="0.25">
      <c r="A34" s="173"/>
      <c r="B34" s="137"/>
      <c r="C34" s="136"/>
      <c r="D34" s="136"/>
      <c r="E34" s="112"/>
      <c r="F34" s="138"/>
    </row>
    <row r="35" spans="1:6" x14ac:dyDescent="0.25">
      <c r="A35" s="173"/>
      <c r="B35" s="137"/>
      <c r="C35" s="136"/>
      <c r="D35" s="136"/>
      <c r="E35" s="112"/>
      <c r="F35" s="138"/>
    </row>
    <row r="36" spans="1:6" x14ac:dyDescent="0.25">
      <c r="A36" s="112"/>
      <c r="B36" s="137"/>
      <c r="C36" s="112"/>
      <c r="D36" s="112"/>
      <c r="E36" s="112"/>
      <c r="F36" s="112"/>
    </row>
    <row r="37" spans="1:6" x14ac:dyDescent="0.25">
      <c r="A37" s="112"/>
      <c r="B37" s="137"/>
      <c r="C37" s="112"/>
      <c r="D37" s="112"/>
      <c r="E37" s="112"/>
      <c r="F37" s="112"/>
    </row>
    <row r="38" spans="1:6" x14ac:dyDescent="0.25">
      <c r="A38" s="112"/>
      <c r="B38" s="137"/>
      <c r="C38" s="112"/>
      <c r="D38" s="112"/>
      <c r="E38" s="112"/>
      <c r="F38" s="112"/>
    </row>
    <row r="39" spans="1:6" x14ac:dyDescent="0.25">
      <c r="A39" s="112"/>
      <c r="B39" s="137"/>
      <c r="C39" s="112"/>
      <c r="D39" s="112"/>
      <c r="E39" s="112"/>
      <c r="F39" s="112"/>
    </row>
    <row r="42" spans="1:6" x14ac:dyDescent="0.25">
      <c r="A42" s="80" t="s">
        <v>73</v>
      </c>
      <c r="B42" s="354" t="str">
        <f>'Chart of Accounts AP Ledger'!B10</f>
        <v>Motorola</v>
      </c>
      <c r="C42" s="355"/>
      <c r="D42" s="355"/>
      <c r="E42" s="80" t="s">
        <v>71</v>
      </c>
    </row>
    <row r="43" spans="1:6" ht="15.75" thickBot="1" x14ac:dyDescent="0.3">
      <c r="A43" s="179"/>
      <c r="B43" s="180"/>
      <c r="C43" s="181" t="s">
        <v>69</v>
      </c>
      <c r="D43" s="181"/>
      <c r="E43" s="181" t="s">
        <v>70</v>
      </c>
      <c r="F43" s="182"/>
    </row>
    <row r="44" spans="1:6" ht="30" x14ac:dyDescent="0.25">
      <c r="A44" s="183" t="s">
        <v>35</v>
      </c>
      <c r="B44" s="184" t="s">
        <v>38</v>
      </c>
      <c r="C44" s="129" t="s">
        <v>63</v>
      </c>
      <c r="D44" s="129" t="s">
        <v>64</v>
      </c>
      <c r="E44" s="129" t="s">
        <v>63</v>
      </c>
      <c r="F44" s="185" t="s">
        <v>64</v>
      </c>
    </row>
    <row r="45" spans="1:6" x14ac:dyDescent="0.25">
      <c r="A45" s="173">
        <v>40329</v>
      </c>
      <c r="B45" s="137"/>
      <c r="C45" s="112"/>
      <c r="D45" s="136"/>
      <c r="E45" s="136"/>
      <c r="F45" s="115">
        <v>58000</v>
      </c>
    </row>
    <row r="46" spans="1:6" x14ac:dyDescent="0.25">
      <c r="A46" s="173"/>
      <c r="B46" s="137"/>
      <c r="C46" s="112"/>
      <c r="D46" s="112"/>
      <c r="E46" s="112"/>
      <c r="F46" s="138"/>
    </row>
    <row r="47" spans="1:6" x14ac:dyDescent="0.25">
      <c r="A47" s="173"/>
      <c r="B47" s="137"/>
      <c r="C47" s="112"/>
      <c r="D47" s="112"/>
      <c r="E47" s="112"/>
      <c r="F47" s="138"/>
    </row>
    <row r="48" spans="1:6" x14ac:dyDescent="0.25">
      <c r="A48" s="112"/>
      <c r="B48" s="137"/>
      <c r="C48" s="112"/>
      <c r="D48" s="112"/>
      <c r="E48" s="112"/>
      <c r="F48" s="112"/>
    </row>
    <row r="49" spans="1:6" x14ac:dyDescent="0.25">
      <c r="A49" s="112"/>
      <c r="B49" s="137"/>
      <c r="C49" s="112"/>
      <c r="D49" s="112"/>
      <c r="E49" s="112"/>
      <c r="F49" s="112"/>
    </row>
    <row r="50" spans="1:6" x14ac:dyDescent="0.25">
      <c r="A50" s="112"/>
      <c r="B50" s="137"/>
      <c r="C50" s="112"/>
      <c r="D50" s="112"/>
      <c r="E50" s="112"/>
      <c r="F50" s="112"/>
    </row>
    <row r="51" spans="1:6" x14ac:dyDescent="0.25">
      <c r="A51" s="112"/>
      <c r="B51" s="137"/>
      <c r="C51" s="112"/>
      <c r="D51" s="112"/>
      <c r="E51" s="112"/>
      <c r="F51" s="112"/>
    </row>
    <row r="52" spans="1:6" x14ac:dyDescent="0.25">
      <c r="A52" s="112"/>
      <c r="B52" s="137"/>
      <c r="C52" s="112"/>
      <c r="D52" s="112"/>
      <c r="E52" s="112"/>
      <c r="F52" s="112"/>
    </row>
    <row r="55" spans="1:6" x14ac:dyDescent="0.25">
      <c r="A55" s="80" t="s">
        <v>72</v>
      </c>
      <c r="B55" s="354" t="str">
        <f>'Chart of Accounts AP Ledger'!B11</f>
        <v>Navistar</v>
      </c>
      <c r="C55" s="355"/>
      <c r="D55" s="355"/>
      <c r="E55" s="80" t="s">
        <v>71</v>
      </c>
    </row>
    <row r="56" spans="1:6" ht="15.75" thickBot="1" x14ac:dyDescent="0.3">
      <c r="A56" s="179"/>
      <c r="B56" s="180"/>
      <c r="C56" s="181" t="s">
        <v>69</v>
      </c>
      <c r="D56" s="181"/>
      <c r="E56" s="181" t="s">
        <v>70</v>
      </c>
      <c r="F56" s="182"/>
    </row>
    <row r="57" spans="1:6" ht="30" x14ac:dyDescent="0.25">
      <c r="A57" s="183" t="s">
        <v>35</v>
      </c>
      <c r="B57" s="184" t="s">
        <v>38</v>
      </c>
      <c r="C57" s="129" t="s">
        <v>63</v>
      </c>
      <c r="D57" s="129" t="s">
        <v>64</v>
      </c>
      <c r="E57" s="129" t="s">
        <v>63</v>
      </c>
      <c r="F57" s="185" t="s">
        <v>64</v>
      </c>
    </row>
    <row r="58" spans="1:6" x14ac:dyDescent="0.25">
      <c r="A58" s="173">
        <v>40329</v>
      </c>
      <c r="B58" s="137"/>
      <c r="C58" s="112"/>
      <c r="D58" s="136"/>
      <c r="E58" s="136"/>
      <c r="F58" s="136">
        <v>50000</v>
      </c>
    </row>
    <row r="59" spans="1:6" x14ac:dyDescent="0.25">
      <c r="A59" s="173"/>
      <c r="B59" s="137"/>
      <c r="C59" s="139"/>
      <c r="D59" s="136"/>
      <c r="E59" s="136"/>
      <c r="F59" s="138"/>
    </row>
    <row r="60" spans="1:6" x14ac:dyDescent="0.25">
      <c r="A60" s="173"/>
      <c r="B60" s="137"/>
      <c r="C60" s="136"/>
      <c r="D60" s="136"/>
      <c r="E60" s="136"/>
      <c r="F60" s="138"/>
    </row>
    <row r="61" spans="1:6" x14ac:dyDescent="0.25">
      <c r="A61" s="173"/>
      <c r="B61" s="137"/>
      <c r="C61" s="136"/>
      <c r="D61" s="136"/>
      <c r="E61" s="139"/>
      <c r="F61" s="138"/>
    </row>
    <row r="62" spans="1:6" x14ac:dyDescent="0.25">
      <c r="A62" s="112"/>
      <c r="B62" s="137"/>
      <c r="C62" s="112"/>
      <c r="D62" s="112"/>
      <c r="E62" s="112"/>
      <c r="F62" s="112"/>
    </row>
    <row r="63" spans="1:6" x14ac:dyDescent="0.25">
      <c r="A63" s="112"/>
      <c r="B63" s="137"/>
      <c r="C63" s="112"/>
      <c r="D63" s="112"/>
      <c r="E63" s="112"/>
      <c r="F63" s="112"/>
    </row>
    <row r="64" spans="1:6" x14ac:dyDescent="0.25">
      <c r="A64" s="112"/>
      <c r="B64" s="137"/>
      <c r="C64" s="112"/>
      <c r="D64" s="112"/>
      <c r="E64" s="112"/>
      <c r="F64" s="112"/>
    </row>
    <row r="65" spans="1:6" x14ac:dyDescent="0.25">
      <c r="A65" s="112"/>
      <c r="B65" s="137"/>
      <c r="C65" s="112"/>
      <c r="D65" s="112"/>
      <c r="E65" s="112"/>
      <c r="F65" s="112"/>
    </row>
    <row r="68" spans="1:6" x14ac:dyDescent="0.25">
      <c r="A68" s="80" t="s">
        <v>73</v>
      </c>
      <c r="B68" s="354" t="str">
        <f>'Chart of Accounts AP Ledger'!B12</f>
        <v>Office Max</v>
      </c>
      <c r="C68" s="355"/>
      <c r="D68" s="355"/>
      <c r="E68" s="80" t="s">
        <v>71</v>
      </c>
    </row>
    <row r="69" spans="1:6" ht="15.75" thickBot="1" x14ac:dyDescent="0.3">
      <c r="A69" s="179"/>
      <c r="B69" s="180"/>
      <c r="C69" s="181" t="s">
        <v>69</v>
      </c>
      <c r="D69" s="181"/>
      <c r="E69" s="181" t="s">
        <v>70</v>
      </c>
      <c r="F69" s="182"/>
    </row>
    <row r="70" spans="1:6" ht="30" x14ac:dyDescent="0.25">
      <c r="A70" s="183" t="s">
        <v>35</v>
      </c>
      <c r="B70" s="184" t="s">
        <v>38</v>
      </c>
      <c r="C70" s="129" t="s">
        <v>63</v>
      </c>
      <c r="D70" s="129" t="s">
        <v>64</v>
      </c>
      <c r="E70" s="129" t="s">
        <v>63</v>
      </c>
      <c r="F70" s="185" t="s">
        <v>64</v>
      </c>
    </row>
    <row r="71" spans="1:6" x14ac:dyDescent="0.25">
      <c r="A71" s="173"/>
      <c r="B71" s="137"/>
      <c r="C71" s="136"/>
      <c r="D71" s="136"/>
      <c r="E71" s="136"/>
      <c r="F71" s="136"/>
    </row>
    <row r="72" spans="1:6" x14ac:dyDescent="0.25">
      <c r="A72" s="173"/>
      <c r="B72" s="137"/>
      <c r="C72" s="136"/>
      <c r="D72" s="136"/>
      <c r="E72" s="138"/>
      <c r="F72" s="138"/>
    </row>
    <row r="73" spans="1:6" x14ac:dyDescent="0.25">
      <c r="A73" s="173"/>
      <c r="B73" s="137"/>
      <c r="C73" s="112"/>
      <c r="D73" s="112"/>
      <c r="E73" s="112"/>
      <c r="F73" s="112"/>
    </row>
    <row r="74" spans="1:6" x14ac:dyDescent="0.25">
      <c r="A74" s="112"/>
      <c r="B74" s="137"/>
      <c r="C74" s="112"/>
      <c r="D74" s="112"/>
      <c r="E74" s="112"/>
      <c r="F74" s="112"/>
    </row>
    <row r="75" spans="1:6" x14ac:dyDescent="0.25">
      <c r="A75" s="112"/>
      <c r="B75" s="137"/>
      <c r="C75" s="112"/>
      <c r="D75" s="112"/>
      <c r="E75" s="112"/>
      <c r="F75" s="112"/>
    </row>
    <row r="76" spans="1:6" x14ac:dyDescent="0.25">
      <c r="A76" s="112"/>
      <c r="B76" s="137"/>
      <c r="C76" s="112"/>
      <c r="D76" s="112"/>
      <c r="E76" s="112"/>
      <c r="F76" s="112"/>
    </row>
    <row r="77" spans="1:6" x14ac:dyDescent="0.25">
      <c r="A77" s="112"/>
      <c r="B77" s="137"/>
      <c r="C77" s="112"/>
      <c r="D77" s="112"/>
      <c r="E77" s="112"/>
      <c r="F77" s="112"/>
    </row>
    <row r="78" spans="1:6" x14ac:dyDescent="0.25">
      <c r="A78" s="112"/>
      <c r="B78" s="137"/>
      <c r="C78" s="112"/>
      <c r="D78" s="112"/>
      <c r="E78" s="112"/>
      <c r="F78" s="112"/>
    </row>
    <row r="79" spans="1:6" x14ac:dyDescent="0.25">
      <c r="A79" s="242"/>
      <c r="B79" s="243"/>
      <c r="C79" s="242"/>
      <c r="D79" s="242"/>
      <c r="E79" s="242"/>
      <c r="F79" s="242"/>
    </row>
    <row r="80" spans="1:6" x14ac:dyDescent="0.25">
      <c r="A80" s="242"/>
      <c r="B80" s="243"/>
      <c r="C80" s="242"/>
      <c r="D80" s="242"/>
      <c r="E80" s="242"/>
      <c r="F80" s="242"/>
    </row>
    <row r="81" spans="1:6" x14ac:dyDescent="0.25">
      <c r="A81" s="80" t="s">
        <v>73</v>
      </c>
      <c r="B81" s="354" t="str">
        <f>'Chart of Accounts AP Ledger'!B13</f>
        <v>Samsung</v>
      </c>
      <c r="C81" s="355"/>
      <c r="D81" s="355"/>
      <c r="E81" s="80" t="s">
        <v>71</v>
      </c>
    </row>
    <row r="82" spans="1:6" ht="15.75" thickBot="1" x14ac:dyDescent="0.3">
      <c r="A82" s="179"/>
      <c r="B82" s="180"/>
      <c r="C82" s="181" t="s">
        <v>69</v>
      </c>
      <c r="D82" s="181"/>
      <c r="E82" s="181" t="s">
        <v>70</v>
      </c>
      <c r="F82" s="182"/>
    </row>
    <row r="83" spans="1:6" ht="30" x14ac:dyDescent="0.25">
      <c r="A83" s="183" t="s">
        <v>35</v>
      </c>
      <c r="B83" s="184" t="s">
        <v>38</v>
      </c>
      <c r="C83" s="129" t="s">
        <v>63</v>
      </c>
      <c r="D83" s="129" t="s">
        <v>64</v>
      </c>
      <c r="E83" s="129" t="s">
        <v>63</v>
      </c>
      <c r="F83" s="185" t="s">
        <v>64</v>
      </c>
    </row>
    <row r="84" spans="1:6" x14ac:dyDescent="0.25">
      <c r="A84" s="173"/>
      <c r="B84" s="137"/>
      <c r="C84" s="136"/>
      <c r="D84" s="136"/>
      <c r="E84" s="136"/>
      <c r="F84" s="136"/>
    </row>
    <row r="85" spans="1:6" x14ac:dyDescent="0.25">
      <c r="A85" s="173"/>
      <c r="B85" s="137"/>
      <c r="C85" s="136"/>
      <c r="D85" s="136"/>
      <c r="E85" s="112"/>
      <c r="F85" s="138"/>
    </row>
    <row r="86" spans="1:6" x14ac:dyDescent="0.25">
      <c r="A86" s="173"/>
      <c r="B86" s="137"/>
      <c r="C86" s="112"/>
      <c r="D86" s="112"/>
      <c r="E86" s="112"/>
      <c r="F86" s="112"/>
    </row>
    <row r="87" spans="1:6" x14ac:dyDescent="0.25">
      <c r="A87" s="112"/>
      <c r="B87" s="137"/>
      <c r="C87" s="112"/>
      <c r="D87" s="112"/>
      <c r="E87" s="112"/>
      <c r="F87" s="112"/>
    </row>
    <row r="88" spans="1:6" x14ac:dyDescent="0.25">
      <c r="A88" s="112"/>
      <c r="B88" s="137"/>
      <c r="C88" s="112"/>
      <c r="D88" s="112"/>
      <c r="E88" s="112"/>
      <c r="F88" s="112"/>
    </row>
    <row r="89" spans="1:6" x14ac:dyDescent="0.25">
      <c r="A89" s="112"/>
      <c r="B89" s="137"/>
      <c r="C89" s="112"/>
      <c r="D89" s="112"/>
      <c r="E89" s="112"/>
      <c r="F89" s="112"/>
    </row>
    <row r="90" spans="1:6" x14ac:dyDescent="0.25">
      <c r="A90" s="112"/>
      <c r="B90" s="137"/>
      <c r="C90" s="112"/>
      <c r="D90" s="112"/>
      <c r="E90" s="112"/>
      <c r="F90" s="112"/>
    </row>
    <row r="91" spans="1:6" x14ac:dyDescent="0.25">
      <c r="A91" s="112"/>
      <c r="B91" s="137"/>
      <c r="C91" s="112"/>
      <c r="D91" s="112"/>
      <c r="E91" s="112"/>
      <c r="F91" s="112"/>
    </row>
  </sheetData>
  <mergeCells count="7">
    <mergeCell ref="B16:D16"/>
    <mergeCell ref="B3:D3"/>
    <mergeCell ref="B42:D42"/>
    <mergeCell ref="B55:D55"/>
    <mergeCell ref="B81:D81"/>
    <mergeCell ref="B29:D29"/>
    <mergeCell ref="B68:D68"/>
  </mergeCells>
  <pageMargins left="0.7" right="0.7" top="0.75" bottom="0.75" header="0.3" footer="0.3"/>
  <pageSetup orientation="portrait" r:id="rId1"/>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N59"/>
  <sheetViews>
    <sheetView topLeftCell="B1" zoomScale="80" zoomScaleNormal="80" zoomScalePageLayoutView="80" workbookViewId="0">
      <pane xSplit="1" topLeftCell="C1" activePane="topRight" state="frozen"/>
      <selection activeCell="D94" sqref="D94"/>
      <selection pane="topRight" activeCell="C4" sqref="C4"/>
    </sheetView>
  </sheetViews>
  <sheetFormatPr defaultColWidth="8.85546875" defaultRowHeight="15" x14ac:dyDescent="0.2"/>
  <cols>
    <col min="1" max="1" width="10.28515625" style="24" bestFit="1" customWidth="1"/>
    <col min="2" max="2" width="57" style="22" bestFit="1" customWidth="1"/>
    <col min="3" max="3" width="16.28515625" style="332" bestFit="1" customWidth="1"/>
    <col min="4" max="4" width="15" style="332" bestFit="1" customWidth="1"/>
    <col min="5" max="6" width="11.28515625" style="332" customWidth="1"/>
    <col min="7" max="8" width="12.42578125" style="332" bestFit="1" customWidth="1"/>
    <col min="9" max="10" width="11.28515625" style="332" customWidth="1"/>
    <col min="11" max="12" width="12.42578125" style="332" bestFit="1" customWidth="1"/>
    <col min="13" max="16384" width="8.85546875" style="22"/>
  </cols>
  <sheetData>
    <row r="1" spans="1:14" s="40" customFormat="1" ht="12.75" x14ac:dyDescent="0.2">
      <c r="A1" s="41"/>
      <c r="B1" s="42"/>
      <c r="C1" s="335" t="s">
        <v>74</v>
      </c>
      <c r="D1" s="335"/>
      <c r="E1" s="336"/>
      <c r="F1" s="336"/>
      <c r="G1" s="335" t="s">
        <v>75</v>
      </c>
      <c r="H1" s="337"/>
      <c r="I1" s="335" t="s">
        <v>76</v>
      </c>
      <c r="J1" s="337"/>
      <c r="K1" s="335" t="s">
        <v>77</v>
      </c>
      <c r="L1" s="338"/>
    </row>
    <row r="2" spans="1:14" s="40" customFormat="1" ht="12.75" x14ac:dyDescent="0.2">
      <c r="A2" s="119"/>
      <c r="B2" s="113"/>
      <c r="C2" s="339" t="s">
        <v>78</v>
      </c>
      <c r="D2" s="339"/>
      <c r="E2" s="339" t="s">
        <v>79</v>
      </c>
      <c r="F2" s="340"/>
      <c r="G2" s="339" t="s">
        <v>78</v>
      </c>
      <c r="H2" s="340"/>
      <c r="I2" s="339" t="s">
        <v>80</v>
      </c>
      <c r="J2" s="340"/>
      <c r="K2" s="339" t="s">
        <v>81</v>
      </c>
      <c r="L2" s="341"/>
    </row>
    <row r="3" spans="1:14" s="24" customFormat="1" x14ac:dyDescent="0.2">
      <c r="A3" s="23" t="s">
        <v>82</v>
      </c>
      <c r="B3" s="23" t="s">
        <v>83</v>
      </c>
      <c r="C3" s="342" t="s">
        <v>84</v>
      </c>
      <c r="D3" s="342" t="s">
        <v>85</v>
      </c>
      <c r="E3" s="342" t="s">
        <v>84</v>
      </c>
      <c r="F3" s="342" t="s">
        <v>85</v>
      </c>
      <c r="G3" s="342" t="s">
        <v>84</v>
      </c>
      <c r="H3" s="342" t="s">
        <v>85</v>
      </c>
      <c r="I3" s="342" t="s">
        <v>84</v>
      </c>
      <c r="J3" s="342" t="s">
        <v>85</v>
      </c>
      <c r="K3" s="342" t="s">
        <v>84</v>
      </c>
      <c r="L3" s="342" t="s">
        <v>85</v>
      </c>
    </row>
    <row r="4" spans="1:14" ht="24" customHeight="1" x14ac:dyDescent="0.2">
      <c r="A4" s="25">
        <f>'Chart of Accounts GL'!A9</f>
        <v>100</v>
      </c>
      <c r="B4" s="116" t="str">
        <f>'Chart of Accounts GL'!B9</f>
        <v>Cash</v>
      </c>
      <c r="C4" s="234"/>
      <c r="D4" s="234"/>
      <c r="E4" s="234"/>
      <c r="F4" s="234"/>
      <c r="G4" s="234"/>
      <c r="H4" s="234"/>
      <c r="I4" s="234"/>
      <c r="J4" s="234"/>
      <c r="K4" s="234"/>
      <c r="L4" s="234"/>
      <c r="M4" s="109"/>
      <c r="N4" s="109"/>
    </row>
    <row r="5" spans="1:14" ht="24" customHeight="1" x14ac:dyDescent="0.2">
      <c r="A5" s="25">
        <f>'Chart of Accounts GL'!A10</f>
        <v>102</v>
      </c>
      <c r="B5" s="117" t="str">
        <f>'Chart of Accounts GL'!B10</f>
        <v>Accounts Receivable</v>
      </c>
      <c r="C5" s="234"/>
      <c r="D5" s="234"/>
      <c r="E5" s="234"/>
      <c r="F5" s="234"/>
      <c r="G5" s="234"/>
      <c r="H5" s="234"/>
      <c r="I5" s="234"/>
      <c r="J5" s="234"/>
      <c r="K5" s="234"/>
      <c r="L5" s="234"/>
      <c r="M5" s="109"/>
      <c r="N5" s="109"/>
    </row>
    <row r="6" spans="1:14" ht="24" customHeight="1" x14ac:dyDescent="0.2">
      <c r="A6" s="25">
        <f>'Chart of Accounts GL'!A11</f>
        <v>103</v>
      </c>
      <c r="B6" s="117" t="str">
        <f>'Chart of Accounts GL'!B11</f>
        <v>Allowance for Doubtful Accounts</v>
      </c>
      <c r="C6" s="234"/>
      <c r="D6" s="234"/>
      <c r="E6" s="234"/>
      <c r="F6" s="234"/>
      <c r="G6" s="234"/>
      <c r="H6" s="234"/>
      <c r="I6" s="234"/>
      <c r="J6" s="234"/>
      <c r="K6" s="234"/>
      <c r="L6" s="234"/>
      <c r="M6" s="109"/>
      <c r="N6" s="109"/>
    </row>
    <row r="7" spans="1:14" ht="24" customHeight="1" x14ac:dyDescent="0.2">
      <c r="A7" s="25">
        <f>'Chart of Accounts GL'!A12</f>
        <v>104</v>
      </c>
      <c r="B7" s="117" t="str">
        <f>'Chart of Accounts GL'!B12</f>
        <v>Merchandise Inventory</v>
      </c>
      <c r="C7" s="234"/>
      <c r="D7" s="234"/>
      <c r="E7" s="234"/>
      <c r="F7" s="234"/>
      <c r="G7" s="234"/>
      <c r="H7" s="234"/>
      <c r="I7" s="234"/>
      <c r="J7" s="234"/>
      <c r="K7" s="234"/>
      <c r="L7" s="234"/>
      <c r="M7" s="109"/>
      <c r="N7" s="109"/>
    </row>
    <row r="8" spans="1:14" ht="24" customHeight="1" x14ac:dyDescent="0.2">
      <c r="A8" s="25">
        <f>'Chart of Accounts GL'!A13</f>
        <v>105</v>
      </c>
      <c r="B8" s="117" t="str">
        <f>'Chart of Accounts GL'!B13</f>
        <v>Office Supplies</v>
      </c>
      <c r="C8" s="234"/>
      <c r="D8" s="234"/>
      <c r="E8" s="234"/>
      <c r="F8" s="234"/>
      <c r="G8" s="234"/>
      <c r="H8" s="234"/>
      <c r="I8" s="234"/>
      <c r="J8" s="234"/>
      <c r="K8" s="234"/>
      <c r="L8" s="234"/>
      <c r="M8" s="109"/>
      <c r="N8" s="109"/>
    </row>
    <row r="9" spans="1:14" ht="24" customHeight="1" x14ac:dyDescent="0.2">
      <c r="A9" s="25">
        <f>'Chart of Accounts GL'!A14</f>
        <v>106</v>
      </c>
      <c r="B9" s="117" t="str">
        <f>'Chart of Accounts GL'!B14</f>
        <v>Prepaid Insurance</v>
      </c>
      <c r="C9" s="234"/>
      <c r="D9" s="234"/>
      <c r="E9" s="234"/>
      <c r="F9" s="234"/>
      <c r="G9" s="234"/>
      <c r="H9" s="234"/>
      <c r="I9" s="234"/>
      <c r="J9" s="234"/>
      <c r="K9" s="234"/>
      <c r="L9" s="234"/>
      <c r="M9" s="109"/>
      <c r="N9" s="109"/>
    </row>
    <row r="10" spans="1:14" ht="24" customHeight="1" x14ac:dyDescent="0.2">
      <c r="A10" s="25">
        <f>'Chart of Accounts GL'!A16</f>
        <v>140</v>
      </c>
      <c r="B10" s="117" t="str">
        <f>'Chart of Accounts GL'!B16</f>
        <v>Land</v>
      </c>
      <c r="C10" s="234"/>
      <c r="D10" s="234"/>
      <c r="E10" s="234"/>
      <c r="F10" s="234"/>
      <c r="G10" s="234"/>
      <c r="H10" s="234"/>
      <c r="I10" s="234"/>
      <c r="J10" s="234"/>
      <c r="K10" s="234"/>
      <c r="L10" s="234"/>
      <c r="M10" s="109"/>
      <c r="N10" s="109"/>
    </row>
    <row r="11" spans="1:14" ht="24" customHeight="1" x14ac:dyDescent="0.2">
      <c r="A11" s="25">
        <f>'Chart of Accounts GL'!A17</f>
        <v>145</v>
      </c>
      <c r="B11" s="117" t="str">
        <f>'Chart of Accounts GL'!B17</f>
        <v>Building</v>
      </c>
      <c r="C11" s="234"/>
      <c r="D11" s="234"/>
      <c r="E11" s="234"/>
      <c r="F11" s="234"/>
      <c r="G11" s="234"/>
      <c r="H11" s="234"/>
      <c r="I11" s="234"/>
      <c r="J11" s="234"/>
      <c r="K11" s="234"/>
      <c r="L11" s="234"/>
      <c r="M11" s="109"/>
      <c r="N11" s="109"/>
    </row>
    <row r="12" spans="1:14" ht="24" customHeight="1" x14ac:dyDescent="0.2">
      <c r="A12" s="25">
        <f>'Chart of Accounts GL'!A18</f>
        <v>146</v>
      </c>
      <c r="B12" s="117" t="str">
        <f>'Chart of Accounts GL'!B18</f>
        <v>Accumulated Depreciation - Building</v>
      </c>
      <c r="C12" s="234"/>
      <c r="D12" s="234"/>
      <c r="E12" s="234"/>
      <c r="F12" s="234"/>
      <c r="G12" s="234"/>
      <c r="H12" s="234"/>
      <c r="I12" s="234"/>
      <c r="J12" s="234"/>
      <c r="K12" s="234"/>
      <c r="L12" s="234"/>
      <c r="M12" s="109"/>
      <c r="N12" s="109"/>
    </row>
    <row r="13" spans="1:14" ht="24" customHeight="1" x14ac:dyDescent="0.2">
      <c r="A13" s="25">
        <f>'Chart of Accounts GL'!A19</f>
        <v>151</v>
      </c>
      <c r="B13" s="117" t="str">
        <f>'Chart of Accounts GL'!B19</f>
        <v>Equipment &amp; Furniture - Warehouse</v>
      </c>
      <c r="C13" s="234"/>
      <c r="D13" s="234"/>
      <c r="E13" s="234"/>
      <c r="F13" s="234"/>
      <c r="G13" s="234"/>
      <c r="H13" s="234"/>
      <c r="I13" s="234"/>
      <c r="J13" s="234"/>
      <c r="K13" s="234"/>
      <c r="L13" s="234"/>
      <c r="M13" s="109"/>
      <c r="N13" s="109"/>
    </row>
    <row r="14" spans="1:14" ht="24" customHeight="1" x14ac:dyDescent="0.2">
      <c r="A14" s="25">
        <f>'Chart of Accounts GL'!A20</f>
        <v>152</v>
      </c>
      <c r="B14" s="117" t="str">
        <f>'Chart of Accounts GL'!B20</f>
        <v>Accumulated Depreciation - Equip &amp; Furn. - Warehouse</v>
      </c>
      <c r="C14" s="234"/>
      <c r="D14" s="234"/>
      <c r="E14" s="234"/>
      <c r="F14" s="234"/>
      <c r="G14" s="234"/>
      <c r="H14" s="234"/>
      <c r="I14" s="234"/>
      <c r="J14" s="234"/>
      <c r="K14" s="234"/>
      <c r="L14" s="234"/>
      <c r="M14" s="109"/>
      <c r="N14" s="109"/>
    </row>
    <row r="15" spans="1:14" ht="24" customHeight="1" x14ac:dyDescent="0.2">
      <c r="A15" s="25">
        <f>'Chart of Accounts GL'!A21</f>
        <v>153</v>
      </c>
      <c r="B15" s="117" t="str">
        <f>'Chart of Accounts GL'!B21</f>
        <v>Equipment &amp; Furniture - Office</v>
      </c>
      <c r="C15" s="234"/>
      <c r="D15" s="234"/>
      <c r="E15" s="234"/>
      <c r="F15" s="234"/>
      <c r="G15" s="234"/>
      <c r="H15" s="234"/>
      <c r="I15" s="234"/>
      <c r="J15" s="234"/>
      <c r="K15" s="234"/>
      <c r="L15" s="234"/>
      <c r="M15" s="109"/>
      <c r="N15" s="109"/>
    </row>
    <row r="16" spans="1:14" ht="24" customHeight="1" x14ac:dyDescent="0.2">
      <c r="A16" s="25">
        <f>'Chart of Accounts GL'!A22</f>
        <v>154</v>
      </c>
      <c r="B16" s="117" t="str">
        <f>'Chart of Accounts GL'!B22</f>
        <v>Accumulated Depreciation - Equip &amp; Furn. - Office</v>
      </c>
      <c r="C16" s="234"/>
      <c r="D16" s="234"/>
      <c r="E16" s="234"/>
      <c r="F16" s="234"/>
      <c r="G16" s="234"/>
      <c r="H16" s="234"/>
      <c r="I16" s="234"/>
      <c r="J16" s="234"/>
      <c r="K16" s="234"/>
      <c r="L16" s="234"/>
      <c r="M16" s="109"/>
      <c r="N16" s="109"/>
    </row>
    <row r="17" spans="1:14" ht="24" customHeight="1" x14ac:dyDescent="0.2">
      <c r="A17" s="25">
        <f>'Chart of Accounts GL'!A26</f>
        <v>201</v>
      </c>
      <c r="B17" s="116" t="str">
        <f>'Chart of Accounts GL'!B26</f>
        <v>Accounts Payable</v>
      </c>
      <c r="C17" s="234"/>
      <c r="D17" s="234"/>
      <c r="E17" s="234"/>
      <c r="F17" s="234"/>
      <c r="G17" s="234"/>
      <c r="H17" s="234"/>
      <c r="I17" s="234"/>
      <c r="J17" s="234"/>
      <c r="K17" s="234"/>
      <c r="L17" s="234"/>
      <c r="M17" s="109"/>
      <c r="N17" s="109"/>
    </row>
    <row r="18" spans="1:14" ht="24" customHeight="1" x14ac:dyDescent="0.2">
      <c r="A18" s="25">
        <f>'Chart of Accounts GL'!A27</f>
        <v>202</v>
      </c>
      <c r="B18" s="116" t="str">
        <f>'Chart of Accounts GL'!B27</f>
        <v>Wages Payable</v>
      </c>
      <c r="C18" s="234"/>
      <c r="D18" s="234"/>
      <c r="E18" s="234"/>
      <c r="F18" s="234"/>
      <c r="G18" s="234"/>
      <c r="H18" s="234"/>
      <c r="I18" s="234"/>
      <c r="J18" s="234"/>
      <c r="K18" s="234"/>
      <c r="L18" s="234"/>
      <c r="M18" s="109"/>
      <c r="N18" s="109"/>
    </row>
    <row r="19" spans="1:14" ht="24" customHeight="1" x14ac:dyDescent="0.2">
      <c r="A19" s="25">
        <f>'Chart of Accounts GL'!A28</f>
        <v>203</v>
      </c>
      <c r="B19" s="116" t="str">
        <f>'Chart of Accounts GL'!B28</f>
        <v>Interest Payable</v>
      </c>
      <c r="C19" s="234"/>
      <c r="D19" s="234"/>
      <c r="E19" s="234"/>
      <c r="F19" s="234"/>
      <c r="G19" s="234"/>
      <c r="H19" s="234"/>
      <c r="I19" s="234"/>
      <c r="J19" s="234"/>
      <c r="K19" s="234"/>
      <c r="L19" s="234"/>
      <c r="M19" s="109"/>
      <c r="N19" s="109"/>
    </row>
    <row r="20" spans="1:14" ht="24" customHeight="1" x14ac:dyDescent="0.2">
      <c r="A20" s="25">
        <f>'Chart of Accounts GL'!A29</f>
        <v>204</v>
      </c>
      <c r="B20" s="116" t="str">
        <f>'Chart of Accounts GL'!B29</f>
        <v>Dividends Payable</v>
      </c>
      <c r="C20" s="234"/>
      <c r="D20" s="234"/>
      <c r="E20" s="234"/>
      <c r="F20" s="234"/>
      <c r="G20" s="234"/>
      <c r="H20" s="234"/>
      <c r="I20" s="234"/>
      <c r="J20" s="234"/>
      <c r="K20" s="234"/>
      <c r="L20" s="234"/>
      <c r="M20" s="109"/>
      <c r="N20" s="109"/>
    </row>
    <row r="21" spans="1:14" ht="24" customHeight="1" x14ac:dyDescent="0.2">
      <c r="A21" s="25">
        <f>'Chart of Accounts GL'!A30</f>
        <v>205</v>
      </c>
      <c r="B21" s="116" t="str">
        <f>'Chart of Accounts GL'!B30</f>
        <v>Unearned Rent</v>
      </c>
      <c r="C21" s="234"/>
      <c r="D21" s="234"/>
      <c r="E21" s="234"/>
      <c r="F21" s="234"/>
      <c r="G21" s="234"/>
      <c r="H21" s="234"/>
      <c r="I21" s="234"/>
      <c r="J21" s="234"/>
      <c r="K21" s="234"/>
      <c r="L21" s="234"/>
      <c r="M21" s="109"/>
      <c r="N21" s="109"/>
    </row>
    <row r="22" spans="1:14" ht="24" customHeight="1" x14ac:dyDescent="0.2">
      <c r="A22" s="25">
        <f>'Chart of Accounts GL'!A32</f>
        <v>250</v>
      </c>
      <c r="B22" s="116" t="str">
        <f>'Chart of Accounts GL'!B32</f>
        <v>Notes Payable</v>
      </c>
      <c r="C22" s="234"/>
      <c r="D22" s="234"/>
      <c r="E22" s="234"/>
      <c r="F22" s="234"/>
      <c r="G22" s="234"/>
      <c r="H22" s="234"/>
      <c r="I22" s="234"/>
      <c r="J22" s="234"/>
      <c r="K22" s="234"/>
      <c r="L22" s="234"/>
      <c r="M22" s="109"/>
      <c r="N22" s="109"/>
    </row>
    <row r="23" spans="1:14" ht="24" customHeight="1" x14ac:dyDescent="0.2">
      <c r="A23" s="25">
        <f>'Chart of Accounts GL'!A33</f>
        <v>251</v>
      </c>
      <c r="B23" s="116" t="str">
        <f>'Chart of Accounts GL'!B33</f>
        <v>Bonds Payable</v>
      </c>
      <c r="C23" s="234"/>
      <c r="D23" s="234"/>
      <c r="E23" s="234"/>
      <c r="F23" s="234"/>
      <c r="G23" s="234"/>
      <c r="H23" s="234"/>
      <c r="I23" s="234"/>
      <c r="J23" s="234"/>
      <c r="K23" s="234"/>
      <c r="L23" s="234"/>
      <c r="M23" s="109"/>
      <c r="N23" s="109"/>
    </row>
    <row r="24" spans="1:14" ht="24" customHeight="1" x14ac:dyDescent="0.2">
      <c r="A24" s="25">
        <f>'Chart of Accounts GL'!A34</f>
        <v>252</v>
      </c>
      <c r="B24" s="116" t="str">
        <f>'Chart of Accounts GL'!B34</f>
        <v>Mortgage (Warehouse) Payable</v>
      </c>
      <c r="C24" s="234"/>
      <c r="D24" s="234"/>
      <c r="E24" s="234"/>
      <c r="F24" s="234"/>
      <c r="G24" s="234"/>
      <c r="H24" s="234"/>
      <c r="I24" s="234"/>
      <c r="J24" s="234"/>
      <c r="K24" s="234"/>
      <c r="L24" s="234"/>
      <c r="M24" s="109"/>
      <c r="N24" s="109"/>
    </row>
    <row r="25" spans="1:14" ht="24" customHeight="1" x14ac:dyDescent="0.2">
      <c r="A25" s="25">
        <f>'Chart of Accounts GL'!A36</f>
        <v>300</v>
      </c>
      <c r="B25" s="118" t="str">
        <f>'Chart of Accounts GL'!B36</f>
        <v>Common Stock, $1 Par, 100,000 Authorized; 60,000 shares Issued/Outstanding</v>
      </c>
      <c r="C25" s="234"/>
      <c r="D25" s="234"/>
      <c r="E25" s="234"/>
      <c r="F25" s="234"/>
      <c r="G25" s="234"/>
      <c r="H25" s="234"/>
      <c r="I25" s="234"/>
      <c r="J25" s="234"/>
      <c r="K25" s="234"/>
      <c r="L25" s="234"/>
      <c r="M25" s="109"/>
      <c r="N25" s="109"/>
    </row>
    <row r="26" spans="1:14" ht="24" customHeight="1" x14ac:dyDescent="0.2">
      <c r="A26" s="25">
        <f>'Chart of Accounts GL'!A37</f>
        <v>301</v>
      </c>
      <c r="B26" s="116" t="str">
        <f>'Chart of Accounts GL'!B37</f>
        <v>Paid In Capital - Excess of Par</v>
      </c>
      <c r="C26" s="234"/>
      <c r="D26" s="234"/>
      <c r="E26" s="234"/>
      <c r="F26" s="234"/>
      <c r="G26" s="234"/>
      <c r="H26" s="234"/>
      <c r="I26" s="234"/>
      <c r="J26" s="234"/>
      <c r="K26" s="234"/>
      <c r="L26" s="234"/>
      <c r="M26" s="109"/>
      <c r="N26" s="109"/>
    </row>
    <row r="27" spans="1:14" ht="24" customHeight="1" x14ac:dyDescent="0.2">
      <c r="A27" s="25">
        <f>'Chart of Accounts GL'!A38</f>
        <v>330</v>
      </c>
      <c r="B27" s="116" t="str">
        <f>'Chart of Accounts GL'!B38</f>
        <v>Retained Earnings</v>
      </c>
      <c r="C27" s="234"/>
      <c r="D27" s="234"/>
      <c r="E27" s="234"/>
      <c r="F27" s="234"/>
      <c r="G27" s="234"/>
      <c r="H27" s="234"/>
      <c r="I27" s="234"/>
      <c r="J27" s="234"/>
      <c r="K27" s="234"/>
      <c r="L27" s="234"/>
      <c r="M27" s="109"/>
      <c r="N27" s="109"/>
    </row>
    <row r="28" spans="1:14" ht="24" customHeight="1" x14ac:dyDescent="0.2">
      <c r="A28" s="25">
        <f>'Chart of Accounts GL'!A39</f>
        <v>340</v>
      </c>
      <c r="B28" s="116" t="str">
        <f>'Chart of Accounts GL'!B39</f>
        <v>Treasury Stock</v>
      </c>
      <c r="C28" s="234"/>
      <c r="D28" s="234"/>
      <c r="E28" s="234"/>
      <c r="F28" s="234"/>
      <c r="G28" s="234"/>
      <c r="H28" s="234"/>
      <c r="I28" s="234"/>
      <c r="J28" s="234"/>
      <c r="K28" s="234"/>
      <c r="L28" s="234"/>
      <c r="M28" s="109"/>
      <c r="N28" s="109"/>
    </row>
    <row r="29" spans="1:14" ht="24" customHeight="1" x14ac:dyDescent="0.2">
      <c r="A29" s="25">
        <f>'Chart of Accounts GL'!A42</f>
        <v>500</v>
      </c>
      <c r="B29" s="116" t="str">
        <f>'Chart of Accounts GL'!B42</f>
        <v>Sales</v>
      </c>
      <c r="C29" s="234"/>
      <c r="D29" s="234"/>
      <c r="E29" s="234"/>
      <c r="F29" s="234"/>
      <c r="G29" s="234"/>
      <c r="H29" s="234"/>
      <c r="I29" s="234"/>
      <c r="J29" s="234"/>
      <c r="K29" s="234"/>
      <c r="L29" s="234"/>
      <c r="M29" s="109"/>
      <c r="N29" s="109"/>
    </row>
    <row r="30" spans="1:14" ht="24" customHeight="1" x14ac:dyDescent="0.2">
      <c r="A30" s="25">
        <f>'Chart of Accounts GL'!A43</f>
        <v>510</v>
      </c>
      <c r="B30" s="116" t="str">
        <f>'Chart of Accounts GL'!B43</f>
        <v>Sales Discounts</v>
      </c>
      <c r="C30" s="234"/>
      <c r="D30" s="234"/>
      <c r="E30" s="234"/>
      <c r="F30" s="234"/>
      <c r="G30" s="234"/>
      <c r="H30" s="234"/>
      <c r="I30" s="234"/>
      <c r="J30" s="234"/>
      <c r="K30" s="234"/>
      <c r="L30" s="234"/>
      <c r="M30" s="109"/>
      <c r="N30" s="109"/>
    </row>
    <row r="31" spans="1:14" ht="24" customHeight="1" x14ac:dyDescent="0.2">
      <c r="A31" s="25">
        <f>'Chart of Accounts GL'!A44</f>
        <v>511</v>
      </c>
      <c r="B31" s="116" t="str">
        <f>'Chart of Accounts GL'!B44</f>
        <v>Sales Returns &amp; Allowances</v>
      </c>
      <c r="C31" s="234"/>
      <c r="D31" s="234"/>
      <c r="E31" s="234"/>
      <c r="F31" s="234"/>
      <c r="G31" s="234"/>
      <c r="H31" s="234"/>
      <c r="I31" s="234"/>
      <c r="J31" s="234"/>
      <c r="K31" s="234"/>
      <c r="L31" s="234"/>
      <c r="M31" s="109"/>
      <c r="N31" s="109"/>
    </row>
    <row r="32" spans="1:14" ht="24" customHeight="1" x14ac:dyDescent="0.2">
      <c r="A32" s="25">
        <f>'Chart of Accounts GL'!A46</f>
        <v>600</v>
      </c>
      <c r="B32" s="116" t="str">
        <f>'Chart of Accounts GL'!B46</f>
        <v>Cost of Goods Sold</v>
      </c>
      <c r="C32" s="234"/>
      <c r="D32" s="234"/>
      <c r="E32" s="234"/>
      <c r="F32" s="234"/>
      <c r="G32" s="234"/>
      <c r="H32" s="234"/>
      <c r="I32" s="234"/>
      <c r="J32" s="234"/>
      <c r="K32" s="234"/>
      <c r="L32" s="234"/>
      <c r="M32" s="109"/>
      <c r="N32" s="109"/>
    </row>
    <row r="33" spans="1:14" ht="24" customHeight="1" x14ac:dyDescent="0.2">
      <c r="A33" s="25">
        <f>'Chart of Accounts GL'!A48</f>
        <v>700</v>
      </c>
      <c r="B33" s="116" t="str">
        <f>'Chart of Accounts GL'!B48</f>
        <v>Wage Expense (hourly workers)</v>
      </c>
      <c r="C33" s="234"/>
      <c r="D33" s="234"/>
      <c r="E33" s="234"/>
      <c r="F33" s="234"/>
      <c r="G33" s="234"/>
      <c r="H33" s="234"/>
      <c r="I33" s="234"/>
      <c r="J33" s="234"/>
      <c r="K33" s="234"/>
      <c r="L33" s="234"/>
      <c r="M33" s="109"/>
      <c r="N33" s="109"/>
    </row>
    <row r="34" spans="1:14" ht="24" customHeight="1" x14ac:dyDescent="0.2">
      <c r="A34" s="25">
        <f>'Chart of Accounts GL'!A49</f>
        <v>701</v>
      </c>
      <c r="B34" s="116" t="str">
        <f>'Chart of Accounts GL'!B49</f>
        <v>Salaries Expense (Exempt Staff)</v>
      </c>
      <c r="C34" s="234"/>
      <c r="D34" s="234"/>
      <c r="E34" s="234"/>
      <c r="F34" s="234"/>
      <c r="G34" s="234"/>
      <c r="H34" s="234"/>
      <c r="I34" s="234"/>
      <c r="J34" s="234"/>
      <c r="K34" s="234"/>
      <c r="L34" s="234"/>
      <c r="M34" s="109"/>
      <c r="N34" s="109"/>
    </row>
    <row r="35" spans="1:14" ht="24" customHeight="1" x14ac:dyDescent="0.2">
      <c r="A35" s="25">
        <f>'Chart of Accounts GL'!A50</f>
        <v>702</v>
      </c>
      <c r="B35" s="116" t="str">
        <f>'Chart of Accounts GL'!B50</f>
        <v>Marketing Expense</v>
      </c>
      <c r="C35" s="234"/>
      <c r="D35" s="234"/>
      <c r="E35" s="234"/>
      <c r="F35" s="234"/>
      <c r="G35" s="234"/>
      <c r="H35" s="234"/>
      <c r="I35" s="234"/>
      <c r="J35" s="234"/>
      <c r="K35" s="234"/>
      <c r="L35" s="234"/>
      <c r="M35" s="109"/>
      <c r="N35" s="109"/>
    </row>
    <row r="36" spans="1:14" ht="24" customHeight="1" x14ac:dyDescent="0.2">
      <c r="A36" s="25">
        <f>'Chart of Accounts GL'!A51</f>
        <v>703</v>
      </c>
      <c r="B36" s="116" t="str">
        <f>'Chart of Accounts GL'!B51</f>
        <v>Travel and Entertainment Expense</v>
      </c>
      <c r="C36" s="234"/>
      <c r="D36" s="234"/>
      <c r="E36" s="234"/>
      <c r="F36" s="234"/>
      <c r="G36" s="234"/>
      <c r="H36" s="234"/>
      <c r="I36" s="234"/>
      <c r="J36" s="234"/>
      <c r="K36" s="234"/>
      <c r="L36" s="234"/>
      <c r="M36" s="109"/>
      <c r="N36" s="109"/>
    </row>
    <row r="37" spans="1:14" ht="24" customHeight="1" x14ac:dyDescent="0.2">
      <c r="A37" s="25">
        <f>'Chart of Accounts GL'!A52</f>
        <v>704</v>
      </c>
      <c r="B37" s="116" t="str">
        <f>'Chart of Accounts GL'!B52</f>
        <v>Bad Debt Expense</v>
      </c>
      <c r="C37" s="234"/>
      <c r="D37" s="234"/>
      <c r="E37" s="234"/>
      <c r="F37" s="234"/>
      <c r="G37" s="234"/>
      <c r="H37" s="234"/>
      <c r="I37" s="234"/>
      <c r="J37" s="234"/>
      <c r="K37" s="234"/>
      <c r="L37" s="234"/>
      <c r="M37" s="109"/>
      <c r="N37" s="109"/>
    </row>
    <row r="38" spans="1:14" ht="24" customHeight="1" x14ac:dyDescent="0.2">
      <c r="A38" s="25">
        <f>'Chart of Accounts GL'!A53</f>
        <v>705</v>
      </c>
      <c r="B38" s="116" t="str">
        <f>'Chart of Accounts GL'!B53</f>
        <v>Property Tax Expense</v>
      </c>
      <c r="C38" s="343"/>
      <c r="D38" s="343"/>
      <c r="E38" s="343"/>
      <c r="F38" s="343"/>
      <c r="G38" s="234"/>
      <c r="H38" s="343"/>
      <c r="I38" s="234"/>
      <c r="J38" s="343"/>
      <c r="K38" s="343"/>
      <c r="L38" s="343"/>
      <c r="M38" s="109"/>
      <c r="N38" s="109"/>
    </row>
    <row r="39" spans="1:14" ht="24" customHeight="1" x14ac:dyDescent="0.2">
      <c r="A39" s="25">
        <f>'Chart of Accounts GL'!A54</f>
        <v>706</v>
      </c>
      <c r="B39" s="116" t="str">
        <f>'Chart of Accounts GL'!B54</f>
        <v>Office Maintenance &amp; Repair Expense</v>
      </c>
      <c r="C39" s="234"/>
      <c r="D39" s="234"/>
      <c r="E39" s="234"/>
      <c r="F39" s="234"/>
      <c r="G39" s="234"/>
      <c r="H39" s="234"/>
      <c r="I39" s="234"/>
      <c r="J39" s="234"/>
      <c r="K39" s="234"/>
      <c r="L39" s="234"/>
      <c r="M39" s="109"/>
      <c r="N39" s="109"/>
    </row>
    <row r="40" spans="1:14" ht="24" customHeight="1" x14ac:dyDescent="0.2">
      <c r="A40" s="25">
        <f>'Chart of Accounts GL'!A55</f>
        <v>707</v>
      </c>
      <c r="B40" s="116" t="str">
        <f>'Chart of Accounts GL'!B55</f>
        <v>Legal Expenses</v>
      </c>
      <c r="C40" s="234"/>
      <c r="D40" s="234"/>
      <c r="E40" s="234"/>
      <c r="F40" s="234"/>
      <c r="G40" s="234"/>
      <c r="H40" s="234"/>
      <c r="I40" s="234"/>
      <c r="J40" s="234"/>
      <c r="K40" s="234"/>
      <c r="L40" s="234"/>
      <c r="M40" s="109"/>
      <c r="N40" s="109"/>
    </row>
    <row r="41" spans="1:14" ht="24" customHeight="1" x14ac:dyDescent="0.2">
      <c r="A41" s="25">
        <f>'Chart of Accounts GL'!A56</f>
        <v>708</v>
      </c>
      <c r="B41" s="116" t="str">
        <f>'Chart of Accounts GL'!B56</f>
        <v>Insurance Expense</v>
      </c>
      <c r="C41" s="234"/>
      <c r="D41" s="234"/>
      <c r="E41" s="234"/>
      <c r="F41" s="234"/>
      <c r="G41" s="234"/>
      <c r="H41" s="234"/>
      <c r="I41" s="234"/>
      <c r="J41" s="234"/>
      <c r="K41" s="234"/>
      <c r="L41" s="234"/>
      <c r="M41" s="109"/>
      <c r="N41" s="109"/>
    </row>
    <row r="42" spans="1:14" ht="24" customHeight="1" x14ac:dyDescent="0.2">
      <c r="A42" s="25">
        <f>'Chart of Accounts GL'!A57</f>
        <v>709</v>
      </c>
      <c r="B42" s="116" t="str">
        <f>'Chart of Accounts GL'!B57</f>
        <v>Utilities Expense</v>
      </c>
      <c r="C42" s="234"/>
      <c r="D42" s="234"/>
      <c r="E42" s="234"/>
      <c r="F42" s="234"/>
      <c r="G42" s="234"/>
      <c r="H42" s="234"/>
      <c r="I42" s="234"/>
      <c r="J42" s="234"/>
      <c r="K42" s="234"/>
      <c r="L42" s="234"/>
      <c r="M42" s="109"/>
      <c r="N42" s="109"/>
    </row>
    <row r="43" spans="1:14" ht="24" customHeight="1" x14ac:dyDescent="0.2">
      <c r="A43" s="25">
        <f>'Chart of Accounts GL'!A58</f>
        <v>710</v>
      </c>
      <c r="B43" s="116" t="str">
        <f>'Chart of Accounts GL'!B58</f>
        <v>Office Supplies Expense</v>
      </c>
      <c r="C43" s="234"/>
      <c r="D43" s="234"/>
      <c r="E43" s="234"/>
      <c r="F43" s="234"/>
      <c r="G43" s="234"/>
      <c r="H43" s="234"/>
      <c r="I43" s="234"/>
      <c r="J43" s="234"/>
      <c r="K43" s="234"/>
      <c r="L43" s="234"/>
      <c r="M43" s="109"/>
      <c r="N43" s="109"/>
    </row>
    <row r="44" spans="1:14" ht="24" customHeight="1" x14ac:dyDescent="0.2">
      <c r="A44" s="25">
        <f>'Chart of Accounts GL'!A59</f>
        <v>711</v>
      </c>
      <c r="B44" s="116" t="str">
        <f>'Chart of Accounts GL'!B59</f>
        <v>Telecommunications Expense</v>
      </c>
      <c r="C44" s="234"/>
      <c r="D44" s="234"/>
      <c r="E44" s="234"/>
      <c r="F44" s="234"/>
      <c r="G44" s="234"/>
      <c r="H44" s="234"/>
      <c r="I44" s="234"/>
      <c r="J44" s="234"/>
      <c r="K44" s="234"/>
      <c r="L44" s="234"/>
      <c r="M44" s="109"/>
      <c r="N44" s="109"/>
    </row>
    <row r="45" spans="1:14" ht="24" customHeight="1" x14ac:dyDescent="0.2">
      <c r="A45" s="25">
        <f>'Chart of Accounts GL'!A60</f>
        <v>712</v>
      </c>
      <c r="B45" s="116" t="str">
        <f>'Chart of Accounts GL'!B60</f>
        <v>Depreciation Expense -  Equip &amp; Furniture - Warehouse</v>
      </c>
      <c r="C45" s="234"/>
      <c r="D45" s="234"/>
      <c r="E45" s="234"/>
      <c r="F45" s="234"/>
      <c r="G45" s="234"/>
      <c r="H45" s="234"/>
      <c r="I45" s="234"/>
      <c r="J45" s="234"/>
      <c r="K45" s="234"/>
      <c r="L45" s="234"/>
      <c r="M45" s="109"/>
      <c r="N45" s="109"/>
    </row>
    <row r="46" spans="1:14" ht="24" customHeight="1" x14ac:dyDescent="0.2">
      <c r="A46" s="25">
        <f>'Chart of Accounts GL'!A61</f>
        <v>713</v>
      </c>
      <c r="B46" s="116" t="str">
        <f>'Chart of Accounts GL'!B61</f>
        <v>Depreciation Expense - Equip &amp; Furniture - Office</v>
      </c>
      <c r="C46" s="234"/>
      <c r="D46" s="234"/>
      <c r="E46" s="234"/>
      <c r="F46" s="234"/>
      <c r="G46" s="234"/>
      <c r="H46" s="234"/>
      <c r="I46" s="234"/>
      <c r="J46" s="234"/>
      <c r="K46" s="234"/>
      <c r="L46" s="234"/>
      <c r="M46" s="109"/>
      <c r="N46" s="109"/>
    </row>
    <row r="47" spans="1:14" ht="24" customHeight="1" x14ac:dyDescent="0.2">
      <c r="A47" s="25">
        <f>'Chart of Accounts GL'!A63</f>
        <v>800</v>
      </c>
      <c r="B47" s="116" t="str">
        <f>'Chart of Accounts GL'!B63</f>
        <v>Rent Income</v>
      </c>
      <c r="C47" s="234"/>
      <c r="D47" s="234"/>
      <c r="E47" s="234"/>
      <c r="F47" s="234"/>
      <c r="G47" s="234"/>
      <c r="H47" s="234"/>
      <c r="I47" s="234"/>
      <c r="J47" s="234"/>
      <c r="K47" s="234"/>
      <c r="L47" s="234"/>
      <c r="M47" s="109"/>
      <c r="N47" s="109"/>
    </row>
    <row r="48" spans="1:14" ht="24" customHeight="1" x14ac:dyDescent="0.2">
      <c r="A48" s="25">
        <f>'Chart of Accounts GL'!A65</f>
        <v>900</v>
      </c>
      <c r="B48" s="116" t="str">
        <f>'Chart of Accounts GL'!B65</f>
        <v>Interest Expense</v>
      </c>
      <c r="C48" s="234"/>
      <c r="D48" s="234"/>
      <c r="E48" s="234"/>
      <c r="F48" s="234"/>
      <c r="G48" s="234"/>
      <c r="H48" s="234"/>
      <c r="I48" s="234"/>
      <c r="J48" s="234"/>
      <c r="K48" s="234"/>
      <c r="L48" s="234"/>
      <c r="M48" s="109"/>
      <c r="N48" s="109"/>
    </row>
    <row r="49" spans="1:14" ht="24" customHeight="1" x14ac:dyDescent="0.2">
      <c r="A49" s="25"/>
      <c r="B49" s="26" t="s">
        <v>138</v>
      </c>
      <c r="C49" s="234"/>
      <c r="D49" s="234"/>
      <c r="E49" s="234"/>
      <c r="F49" s="234"/>
      <c r="G49" s="234"/>
      <c r="H49" s="234"/>
      <c r="I49" s="234"/>
      <c r="J49" s="234"/>
      <c r="K49" s="234"/>
      <c r="L49" s="234"/>
      <c r="M49" s="109"/>
      <c r="N49" s="109"/>
    </row>
    <row r="50" spans="1:14" ht="24" customHeight="1" x14ac:dyDescent="0.2">
      <c r="A50" s="25"/>
      <c r="B50" s="26" t="s">
        <v>139</v>
      </c>
      <c r="C50" s="234"/>
      <c r="D50" s="234"/>
      <c r="E50" s="234"/>
      <c r="F50" s="234"/>
      <c r="G50" s="234"/>
      <c r="H50" s="234"/>
      <c r="I50" s="234"/>
      <c r="J50" s="234"/>
      <c r="K50" s="234"/>
      <c r="L50" s="234"/>
      <c r="M50" s="109"/>
      <c r="N50" s="109"/>
    </row>
    <row r="51" spans="1:14" ht="24" customHeight="1" x14ac:dyDescent="0.2">
      <c r="A51" s="25"/>
      <c r="B51" s="26" t="s">
        <v>138</v>
      </c>
      <c r="C51" s="234"/>
      <c r="D51" s="234"/>
      <c r="E51" s="234"/>
      <c r="F51" s="234"/>
      <c r="G51" s="234"/>
      <c r="H51" s="234"/>
      <c r="I51" s="234"/>
      <c r="J51" s="234"/>
      <c r="K51" s="234"/>
      <c r="L51" s="234"/>
      <c r="M51" s="109"/>
      <c r="N51" s="109"/>
    </row>
    <row r="52" spans="1:14" ht="24" customHeight="1" x14ac:dyDescent="0.2">
      <c r="A52" s="25"/>
      <c r="B52" s="26" t="s">
        <v>138</v>
      </c>
      <c r="C52" s="234"/>
      <c r="D52" s="234"/>
      <c r="E52" s="234"/>
      <c r="F52" s="234"/>
      <c r="G52" s="234"/>
      <c r="H52" s="234"/>
      <c r="I52" s="234"/>
      <c r="J52" s="234"/>
      <c r="K52" s="234"/>
      <c r="L52" s="234"/>
      <c r="M52" s="109"/>
      <c r="N52" s="109"/>
    </row>
    <row r="53" spans="1:14" x14ac:dyDescent="0.2">
      <c r="M53" s="109"/>
      <c r="N53" s="109"/>
    </row>
    <row r="54" spans="1:14" x14ac:dyDescent="0.2">
      <c r="C54" s="345"/>
      <c r="M54" s="109"/>
      <c r="N54" s="109"/>
    </row>
    <row r="55" spans="1:14" x14ac:dyDescent="0.2">
      <c r="M55" s="109"/>
      <c r="N55" s="109"/>
    </row>
    <row r="56" spans="1:14" x14ac:dyDescent="0.2">
      <c r="M56" s="109"/>
      <c r="N56" s="109"/>
    </row>
    <row r="57" spans="1:14" x14ac:dyDescent="0.2">
      <c r="M57" s="109"/>
      <c r="N57" s="109"/>
    </row>
    <row r="58" spans="1:14" x14ac:dyDescent="0.2">
      <c r="M58" s="109"/>
      <c r="N58" s="109"/>
    </row>
    <row r="59" spans="1:14" x14ac:dyDescent="0.2">
      <c r="M59" s="109"/>
      <c r="N59" s="109"/>
    </row>
  </sheetData>
  <pageMargins left="0.75" right="0.5" top="0.5" bottom="0.5" header="0.5" footer="0.5"/>
  <pageSetup scale="45" orientation="landscape" r:id="rId1"/>
  <headerFooter alignWithMargins="0"/>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C35"/>
  <sheetViews>
    <sheetView workbookViewId="0">
      <selection activeCell="A5" sqref="A5"/>
    </sheetView>
  </sheetViews>
  <sheetFormatPr defaultColWidth="8.85546875" defaultRowHeight="15" x14ac:dyDescent="0.25"/>
  <cols>
    <col min="1" max="1" width="51" bestFit="1" customWidth="1"/>
    <col min="2" max="3" width="21" customWidth="1"/>
  </cols>
  <sheetData>
    <row r="1" spans="1:3" x14ac:dyDescent="0.25">
      <c r="A1" s="5" t="str">
        <f>'Chart of Accounts GL'!A1</f>
        <v>AC Speed Corporation</v>
      </c>
      <c r="B1" s="5"/>
      <c r="C1" s="5"/>
    </row>
    <row r="2" spans="1:3" x14ac:dyDescent="0.25">
      <c r="A2" s="5" t="s">
        <v>86</v>
      </c>
      <c r="B2" s="5"/>
      <c r="C2" s="5"/>
    </row>
    <row r="3" spans="1:3" ht="20.25" customHeight="1" x14ac:dyDescent="0.25">
      <c r="A3" s="120"/>
      <c r="B3" s="120"/>
      <c r="C3" s="121"/>
    </row>
    <row r="4" spans="1:3" ht="20.25" customHeight="1" x14ac:dyDescent="0.25">
      <c r="A4" s="346"/>
      <c r="B4" s="130"/>
      <c r="C4" s="130"/>
    </row>
    <row r="5" spans="1:3" ht="20.25" customHeight="1" x14ac:dyDescent="0.25">
      <c r="A5" s="130"/>
      <c r="B5" s="130"/>
      <c r="C5" s="347"/>
    </row>
    <row r="6" spans="1:3" ht="20.25" customHeight="1" x14ac:dyDescent="0.25">
      <c r="A6" s="130"/>
      <c r="B6" s="347"/>
      <c r="C6" s="130"/>
    </row>
    <row r="7" spans="1:3" ht="20.25" customHeight="1" x14ac:dyDescent="0.25">
      <c r="A7" s="130"/>
      <c r="B7" s="348"/>
      <c r="C7" s="348"/>
    </row>
    <row r="8" spans="1:3" ht="20.25" customHeight="1" x14ac:dyDescent="0.25">
      <c r="A8" s="130"/>
      <c r="B8" s="130"/>
      <c r="C8" s="347"/>
    </row>
    <row r="9" spans="1:3" ht="20.25" customHeight="1" x14ac:dyDescent="0.25">
      <c r="A9" s="346"/>
      <c r="B9" s="130"/>
      <c r="C9" s="348"/>
    </row>
    <row r="10" spans="1:3" ht="20.25" customHeight="1" x14ac:dyDescent="0.25">
      <c r="A10" s="346"/>
      <c r="B10" s="130"/>
      <c r="C10" s="347"/>
    </row>
    <row r="11" spans="1:3" ht="20.25" customHeight="1" x14ac:dyDescent="0.25">
      <c r="A11" s="349"/>
      <c r="B11" s="130"/>
      <c r="C11" s="130"/>
    </row>
    <row r="12" spans="1:3" ht="20.25" customHeight="1" x14ac:dyDescent="0.25">
      <c r="A12" s="130"/>
      <c r="B12" s="347"/>
      <c r="C12" s="130"/>
    </row>
    <row r="13" spans="1:3" ht="20.25" customHeight="1" x14ac:dyDescent="0.25">
      <c r="A13" s="130"/>
      <c r="B13" s="347"/>
      <c r="C13" s="130"/>
    </row>
    <row r="14" spans="1:3" ht="20.25" customHeight="1" x14ac:dyDescent="0.25">
      <c r="A14" s="130"/>
      <c r="B14" s="347"/>
      <c r="C14" s="130"/>
    </row>
    <row r="15" spans="1:3" ht="20.25" customHeight="1" x14ac:dyDescent="0.25">
      <c r="A15" s="130"/>
      <c r="B15" s="347"/>
      <c r="C15" s="130"/>
    </row>
    <row r="16" spans="1:3" ht="20.25" customHeight="1" x14ac:dyDescent="0.25">
      <c r="A16" s="130"/>
      <c r="B16" s="347"/>
      <c r="C16" s="130"/>
    </row>
    <row r="17" spans="1:3" ht="20.25" customHeight="1" x14ac:dyDescent="0.25">
      <c r="A17" s="130"/>
      <c r="B17" s="347"/>
      <c r="C17" s="130"/>
    </row>
    <row r="18" spans="1:3" ht="20.25" customHeight="1" x14ac:dyDescent="0.25">
      <c r="A18" s="130"/>
      <c r="B18" s="347"/>
      <c r="C18" s="130"/>
    </row>
    <row r="19" spans="1:3" ht="20.25" customHeight="1" x14ac:dyDescent="0.25">
      <c r="A19" s="130"/>
      <c r="B19" s="347"/>
      <c r="C19" s="130"/>
    </row>
    <row r="20" spans="1:3" ht="20.25" customHeight="1" x14ac:dyDescent="0.25">
      <c r="A20" s="130"/>
      <c r="B20" s="347"/>
      <c r="C20" s="130"/>
    </row>
    <row r="21" spans="1:3" ht="20.25" customHeight="1" x14ac:dyDescent="0.25">
      <c r="A21" s="130"/>
      <c r="B21" s="347"/>
      <c r="C21" s="130"/>
    </row>
    <row r="22" spans="1:3" ht="20.25" customHeight="1" x14ac:dyDescent="0.25">
      <c r="A22" s="130"/>
      <c r="B22" s="347"/>
      <c r="C22" s="130"/>
    </row>
    <row r="23" spans="1:3" ht="20.25" customHeight="1" x14ac:dyDescent="0.25">
      <c r="A23" s="130"/>
      <c r="B23" s="347"/>
      <c r="C23" s="130"/>
    </row>
    <row r="24" spans="1:3" ht="20.25" customHeight="1" x14ac:dyDescent="0.25">
      <c r="A24" s="130"/>
      <c r="B24" s="347"/>
      <c r="C24" s="130"/>
    </row>
    <row r="25" spans="1:3" ht="20.25" customHeight="1" x14ac:dyDescent="0.25">
      <c r="A25" s="130"/>
      <c r="B25" s="348"/>
      <c r="C25" s="130"/>
    </row>
    <row r="26" spans="1:3" ht="20.25" customHeight="1" x14ac:dyDescent="0.25">
      <c r="A26" s="130"/>
      <c r="B26" s="130"/>
      <c r="C26" s="348"/>
    </row>
    <row r="27" spans="1:3" ht="20.25" customHeight="1" x14ac:dyDescent="0.25">
      <c r="A27" s="346"/>
      <c r="B27" s="130"/>
      <c r="C27" s="347"/>
    </row>
    <row r="28" spans="1:3" ht="20.25" customHeight="1" x14ac:dyDescent="0.25">
      <c r="A28" s="346"/>
      <c r="B28" s="130"/>
      <c r="C28" s="130"/>
    </row>
    <row r="29" spans="1:3" ht="20.25" customHeight="1" x14ac:dyDescent="0.25">
      <c r="A29" s="130"/>
      <c r="B29" s="347"/>
      <c r="C29" s="130"/>
    </row>
    <row r="30" spans="1:3" ht="20.25" customHeight="1" x14ac:dyDescent="0.25">
      <c r="A30" s="130"/>
      <c r="B30" s="130"/>
      <c r="C30" s="130"/>
    </row>
    <row r="31" spans="1:3" ht="20.25" customHeight="1" x14ac:dyDescent="0.25">
      <c r="A31" s="346"/>
      <c r="B31" s="130"/>
      <c r="C31" s="130"/>
    </row>
    <row r="32" spans="1:3" ht="20.25" customHeight="1" x14ac:dyDescent="0.25">
      <c r="A32" s="130"/>
      <c r="B32" s="348"/>
      <c r="C32" s="130"/>
    </row>
    <row r="33" spans="1:3" ht="20.25" customHeight="1" x14ac:dyDescent="0.25">
      <c r="A33" s="130"/>
      <c r="B33" s="130"/>
      <c r="C33" s="348"/>
    </row>
    <row r="34" spans="1:3" ht="20.25" customHeight="1" x14ac:dyDescent="0.25">
      <c r="A34" s="130"/>
      <c r="B34" s="130"/>
      <c r="C34" s="130"/>
    </row>
    <row r="35" spans="1:3" ht="20.25" customHeight="1" x14ac:dyDescent="0.25">
      <c r="A35" s="346"/>
      <c r="B35" s="130"/>
      <c r="C35" s="350"/>
    </row>
  </sheetData>
  <pageMargins left="0.7" right="0.7" top="0.75" bottom="0.75" header="0.3" footer="0.3"/>
  <pageSetup scale="97" orientation="portrait" r:id="rId1"/>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C35"/>
  <sheetViews>
    <sheetView workbookViewId="0">
      <selection activeCell="B12" sqref="B12"/>
    </sheetView>
  </sheetViews>
  <sheetFormatPr defaultColWidth="8.85546875" defaultRowHeight="15" x14ac:dyDescent="0.25"/>
  <cols>
    <col min="1" max="1" width="46.140625" customWidth="1"/>
    <col min="2" max="3" width="21" customWidth="1"/>
  </cols>
  <sheetData>
    <row r="1" spans="1:3" x14ac:dyDescent="0.25">
      <c r="A1" s="5" t="str">
        <f>'Chart of Accounts GL'!A1</f>
        <v>AC Speed Corporation</v>
      </c>
      <c r="B1" s="5"/>
      <c r="C1" s="5"/>
    </row>
    <row r="2" spans="1:3" x14ac:dyDescent="0.25">
      <c r="A2" s="5" t="s">
        <v>171</v>
      </c>
      <c r="B2" s="5"/>
      <c r="C2" s="5"/>
    </row>
    <row r="3" spans="1:3" ht="20.25" customHeight="1" x14ac:dyDescent="0.25">
      <c r="A3" s="120"/>
      <c r="B3" s="120"/>
      <c r="C3" s="121"/>
    </row>
    <row r="4" spans="1:3" ht="20.25" customHeight="1" x14ac:dyDescent="0.25">
      <c r="A4" s="8"/>
      <c r="B4" s="77"/>
      <c r="C4" s="8"/>
    </row>
    <row r="5" spans="1:3" ht="20.25" customHeight="1" x14ac:dyDescent="0.25">
      <c r="A5" s="8"/>
      <c r="B5" s="124"/>
      <c r="C5" s="8"/>
    </row>
    <row r="6" spans="1:3" ht="20.25" customHeight="1" x14ac:dyDescent="0.25">
      <c r="A6" s="8"/>
      <c r="B6" s="77"/>
      <c r="C6" s="8"/>
    </row>
    <row r="7" spans="1:3" ht="20.25" customHeight="1" x14ac:dyDescent="0.25">
      <c r="A7" s="8"/>
      <c r="B7" s="124"/>
      <c r="C7" s="8"/>
    </row>
    <row r="8" spans="1:3" ht="20.25" customHeight="1" x14ac:dyDescent="0.4">
      <c r="A8" s="8"/>
      <c r="B8" s="125"/>
      <c r="C8" s="8"/>
    </row>
    <row r="9" spans="1:3" ht="20.25" customHeight="1" x14ac:dyDescent="0.25">
      <c r="A9" s="8"/>
      <c r="B9" s="8"/>
      <c r="C9" s="8"/>
    </row>
    <row r="10" spans="1:3" ht="20.25" customHeight="1" x14ac:dyDescent="0.25">
      <c r="A10" s="8"/>
      <c r="B10" s="8"/>
      <c r="C10" s="8"/>
    </row>
    <row r="11" spans="1:3" ht="20.25" customHeight="1" x14ac:dyDescent="0.25">
      <c r="A11" s="8"/>
      <c r="B11" s="8"/>
      <c r="C11" s="8"/>
    </row>
    <row r="12" spans="1:3" ht="20.25" customHeight="1" x14ac:dyDescent="0.25">
      <c r="A12" s="8"/>
      <c r="B12" s="8"/>
      <c r="C12" s="8"/>
    </row>
    <row r="13" spans="1:3" ht="20.25" customHeight="1" x14ac:dyDescent="0.25">
      <c r="A13" s="8"/>
      <c r="B13" s="8"/>
      <c r="C13" s="8"/>
    </row>
    <row r="14" spans="1:3" ht="20.25" customHeight="1" x14ac:dyDescent="0.25">
      <c r="A14" s="8"/>
      <c r="B14" s="8"/>
      <c r="C14" s="8"/>
    </row>
    <row r="15" spans="1:3" ht="20.25" customHeight="1" x14ac:dyDescent="0.25">
      <c r="A15" s="8"/>
      <c r="B15" s="8"/>
      <c r="C15" s="8"/>
    </row>
    <row r="16" spans="1:3" ht="20.25" customHeight="1" x14ac:dyDescent="0.25">
      <c r="A16" s="8"/>
      <c r="B16" s="8"/>
      <c r="C16" s="8"/>
    </row>
    <row r="17" spans="1:3" ht="20.25" customHeight="1" x14ac:dyDescent="0.25">
      <c r="A17" s="8"/>
      <c r="B17" s="8"/>
      <c r="C17" s="8"/>
    </row>
    <row r="18" spans="1:3" ht="20.25" customHeight="1" x14ac:dyDescent="0.25">
      <c r="A18" s="8"/>
      <c r="B18" s="8"/>
      <c r="C18" s="8"/>
    </row>
    <row r="19" spans="1:3" ht="20.25" customHeight="1" x14ac:dyDescent="0.25">
      <c r="A19" s="8"/>
      <c r="B19" s="8"/>
      <c r="C19" s="8"/>
    </row>
    <row r="20" spans="1:3" ht="20.25" customHeight="1" x14ac:dyDescent="0.25">
      <c r="A20" s="8"/>
      <c r="B20" s="8"/>
      <c r="C20" s="8"/>
    </row>
    <row r="21" spans="1:3" ht="20.25" customHeight="1" x14ac:dyDescent="0.25">
      <c r="A21" s="8"/>
      <c r="B21" s="8"/>
      <c r="C21" s="8"/>
    </row>
    <row r="22" spans="1:3" ht="20.25" customHeight="1" x14ac:dyDescent="0.25">
      <c r="A22" s="8"/>
      <c r="B22" s="8"/>
      <c r="C22" s="8"/>
    </row>
    <row r="23" spans="1:3" ht="20.25" customHeight="1" x14ac:dyDescent="0.25">
      <c r="A23" s="8"/>
      <c r="B23" s="8"/>
      <c r="C23" s="8"/>
    </row>
    <row r="24" spans="1:3" ht="20.25" customHeight="1" x14ac:dyDescent="0.25">
      <c r="A24" s="8"/>
      <c r="B24" s="8"/>
      <c r="C24" s="8"/>
    </row>
    <row r="25" spans="1:3" ht="20.25" customHeight="1" x14ac:dyDescent="0.25">
      <c r="A25" s="8"/>
      <c r="B25" s="8"/>
      <c r="C25" s="8"/>
    </row>
    <row r="26" spans="1:3" ht="20.25" customHeight="1" x14ac:dyDescent="0.25">
      <c r="A26" s="8"/>
      <c r="B26" s="8"/>
      <c r="C26" s="8"/>
    </row>
    <row r="27" spans="1:3" ht="20.25" customHeight="1" x14ac:dyDescent="0.25">
      <c r="A27" s="8"/>
      <c r="B27" s="8"/>
      <c r="C27" s="8"/>
    </row>
    <row r="28" spans="1:3" ht="20.25" customHeight="1" x14ac:dyDescent="0.25">
      <c r="A28" s="8"/>
      <c r="B28" s="8"/>
      <c r="C28" s="8"/>
    </row>
    <row r="29" spans="1:3" ht="20.25" customHeight="1" x14ac:dyDescent="0.25">
      <c r="A29" s="8"/>
      <c r="B29" s="8"/>
      <c r="C29" s="8"/>
    </row>
    <row r="30" spans="1:3" ht="20.25" customHeight="1" x14ac:dyDescent="0.25">
      <c r="A30" s="8"/>
      <c r="B30" s="8"/>
      <c r="C30" s="8"/>
    </row>
    <row r="31" spans="1:3" ht="20.25" customHeight="1" x14ac:dyDescent="0.25">
      <c r="A31" s="8"/>
      <c r="B31" s="8"/>
      <c r="C31" s="8"/>
    </row>
    <row r="32" spans="1:3" ht="20.25" customHeight="1" x14ac:dyDescent="0.25">
      <c r="A32" s="8"/>
      <c r="B32" s="8"/>
      <c r="C32" s="8"/>
    </row>
    <row r="33" spans="1:3" ht="20.25" customHeight="1" x14ac:dyDescent="0.25">
      <c r="A33" s="8"/>
      <c r="B33" s="8"/>
      <c r="C33" s="8"/>
    </row>
    <row r="34" spans="1:3" ht="20.25" customHeight="1" x14ac:dyDescent="0.25">
      <c r="A34" s="8"/>
      <c r="B34" s="8"/>
      <c r="C34" s="8"/>
    </row>
    <row r="35" spans="1:3" ht="20.25" customHeight="1" x14ac:dyDescent="0.25">
      <c r="A35" s="8"/>
      <c r="B35" s="8"/>
      <c r="C35" s="8"/>
    </row>
  </sheetData>
  <pageMargins left="0.7" right="0.7" top="0.75" bottom="0.75" header="0.3" footer="0.3"/>
  <pageSetup orientation="portrait" r:id="rId1"/>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E54"/>
  <sheetViews>
    <sheetView workbookViewId="0">
      <selection activeCell="B7" sqref="B7"/>
    </sheetView>
  </sheetViews>
  <sheetFormatPr defaultColWidth="8.85546875" defaultRowHeight="15" x14ac:dyDescent="0.25"/>
  <cols>
    <col min="1" max="1" width="46.140625" customWidth="1"/>
    <col min="2" max="4" width="21" customWidth="1"/>
  </cols>
  <sheetData>
    <row r="1" spans="1:4" x14ac:dyDescent="0.25">
      <c r="A1" s="5" t="str">
        <f>'Chart of Accounts GL'!A1</f>
        <v>AC Speed Corporation</v>
      </c>
      <c r="B1" s="5"/>
      <c r="C1" s="5"/>
      <c r="D1" s="5"/>
    </row>
    <row r="2" spans="1:4" x14ac:dyDescent="0.25">
      <c r="A2" s="5" t="s">
        <v>87</v>
      </c>
      <c r="B2" s="5"/>
      <c r="C2" s="5"/>
      <c r="D2" s="5"/>
    </row>
    <row r="3" spans="1:4" ht="20.25" customHeight="1" x14ac:dyDescent="0.25">
      <c r="A3" s="126"/>
      <c r="B3" s="127"/>
      <c r="C3" s="127"/>
      <c r="D3" s="121"/>
    </row>
    <row r="4" spans="1:4" ht="20.25" customHeight="1" x14ac:dyDescent="0.25">
      <c r="A4" s="128"/>
      <c r="B4" s="8"/>
      <c r="C4" s="8"/>
      <c r="D4" s="8"/>
    </row>
    <row r="5" spans="1:4" ht="20.25" customHeight="1" x14ac:dyDescent="0.25">
      <c r="A5" s="122"/>
      <c r="B5" s="8"/>
      <c r="C5" s="8"/>
      <c r="D5" s="8"/>
    </row>
    <row r="6" spans="1:4" ht="20.25" customHeight="1" x14ac:dyDescent="0.25">
      <c r="A6" s="8"/>
      <c r="B6" s="8"/>
      <c r="C6" s="107"/>
      <c r="D6" s="8"/>
    </row>
    <row r="7" spans="1:4" ht="20.25" customHeight="1" x14ac:dyDescent="0.25">
      <c r="A7" s="8"/>
      <c r="B7" s="107"/>
      <c r="C7" s="8"/>
      <c r="D7" s="8"/>
    </row>
    <row r="8" spans="1:4" ht="20.25" customHeight="1" x14ac:dyDescent="0.25">
      <c r="A8" s="8"/>
      <c r="B8" s="106"/>
      <c r="C8" s="107"/>
      <c r="D8" s="8"/>
    </row>
    <row r="9" spans="1:4" ht="20.25" customHeight="1" x14ac:dyDescent="0.25">
      <c r="A9" s="8"/>
      <c r="B9" s="8"/>
      <c r="C9" s="107"/>
      <c r="D9" s="8"/>
    </row>
    <row r="10" spans="1:4" ht="20.25" customHeight="1" x14ac:dyDescent="0.25">
      <c r="A10" s="8"/>
      <c r="B10" s="8"/>
      <c r="C10" s="107"/>
      <c r="D10" s="8"/>
    </row>
    <row r="11" spans="1:4" ht="20.25" customHeight="1" x14ac:dyDescent="0.25">
      <c r="A11" s="8"/>
      <c r="B11" s="8"/>
      <c r="C11" s="106"/>
      <c r="D11" s="8"/>
    </row>
    <row r="12" spans="1:4" ht="20.25" customHeight="1" x14ac:dyDescent="0.25">
      <c r="A12" s="8"/>
      <c r="B12" s="8"/>
      <c r="C12" s="107"/>
      <c r="D12" s="107"/>
    </row>
    <row r="13" spans="1:4" ht="20.25" customHeight="1" x14ac:dyDescent="0.25">
      <c r="A13" s="8"/>
      <c r="B13" s="8"/>
      <c r="C13" s="8"/>
      <c r="D13" s="8"/>
    </row>
    <row r="14" spans="1:4" ht="20.25" customHeight="1" x14ac:dyDescent="0.25">
      <c r="A14" s="122"/>
      <c r="B14" s="8"/>
      <c r="C14" s="8"/>
      <c r="D14" s="8"/>
    </row>
    <row r="15" spans="1:4" ht="20.25" customHeight="1" x14ac:dyDescent="0.25">
      <c r="A15" s="8"/>
      <c r="B15" s="8"/>
      <c r="C15" s="107"/>
      <c r="D15" s="8"/>
    </row>
    <row r="16" spans="1:4" ht="20.25" customHeight="1" x14ac:dyDescent="0.25">
      <c r="A16" s="8"/>
      <c r="B16" s="107"/>
      <c r="C16" s="8"/>
      <c r="D16" s="8"/>
    </row>
    <row r="17" spans="1:4" ht="20.25" customHeight="1" x14ac:dyDescent="0.25">
      <c r="A17" s="8"/>
      <c r="B17" s="106"/>
      <c r="C17" s="107"/>
      <c r="D17" s="8"/>
    </row>
    <row r="18" spans="1:4" ht="20.25" customHeight="1" x14ac:dyDescent="0.25">
      <c r="A18" s="8"/>
      <c r="B18" s="107"/>
      <c r="C18" s="8"/>
      <c r="D18" s="8"/>
    </row>
    <row r="19" spans="1:4" ht="20.25" customHeight="1" x14ac:dyDescent="0.25">
      <c r="A19" s="8"/>
      <c r="B19" s="106"/>
      <c r="C19" s="107"/>
      <c r="D19" s="8"/>
    </row>
    <row r="20" spans="1:4" ht="20.25" customHeight="1" x14ac:dyDescent="0.25">
      <c r="A20" s="8"/>
      <c r="B20" s="107"/>
      <c r="C20" s="8"/>
      <c r="D20" s="8"/>
    </row>
    <row r="21" spans="1:4" ht="20.25" customHeight="1" x14ac:dyDescent="0.25">
      <c r="A21" s="8"/>
      <c r="B21" s="106"/>
      <c r="C21" s="106"/>
      <c r="D21" s="8"/>
    </row>
    <row r="22" spans="1:4" ht="20.25" customHeight="1" x14ac:dyDescent="0.25">
      <c r="A22" s="8"/>
      <c r="B22" s="8"/>
      <c r="C22" s="8"/>
      <c r="D22" s="106"/>
    </row>
    <row r="23" spans="1:4" ht="20.25" customHeight="1" x14ac:dyDescent="0.25">
      <c r="A23" s="8"/>
      <c r="B23" s="8"/>
      <c r="C23" s="8"/>
      <c r="D23" s="330"/>
    </row>
    <row r="24" spans="1:4" ht="20.25" customHeight="1" x14ac:dyDescent="0.25">
      <c r="A24" s="8"/>
      <c r="B24" s="8"/>
      <c r="C24" s="8"/>
      <c r="D24" s="8"/>
    </row>
    <row r="25" spans="1:4" ht="20.25" customHeight="1" x14ac:dyDescent="0.25">
      <c r="A25" s="128"/>
      <c r="B25" s="8"/>
      <c r="C25" s="8"/>
      <c r="D25" s="8"/>
    </row>
    <row r="26" spans="1:4" ht="20.25" customHeight="1" x14ac:dyDescent="0.25">
      <c r="A26" s="128"/>
      <c r="B26" s="8"/>
      <c r="C26" s="8"/>
      <c r="D26" s="8"/>
    </row>
    <row r="27" spans="1:4" ht="20.25" customHeight="1" x14ac:dyDescent="0.25">
      <c r="A27" s="122"/>
      <c r="B27" s="8"/>
      <c r="C27" s="8"/>
      <c r="D27" s="8"/>
    </row>
    <row r="28" spans="1:4" ht="20.25" customHeight="1" x14ac:dyDescent="0.25">
      <c r="A28" s="8"/>
      <c r="B28" s="8"/>
      <c r="C28" s="107"/>
      <c r="D28" s="8"/>
    </row>
    <row r="29" spans="1:4" ht="20.25" customHeight="1" x14ac:dyDescent="0.25">
      <c r="A29" s="8"/>
      <c r="B29" s="8"/>
      <c r="C29" s="107"/>
      <c r="D29" s="8"/>
    </row>
    <row r="30" spans="1:4" ht="20.25" customHeight="1" x14ac:dyDescent="0.25">
      <c r="A30" s="8"/>
      <c r="B30" s="8"/>
      <c r="C30" s="107"/>
      <c r="D30" s="8"/>
    </row>
    <row r="31" spans="1:4" ht="20.25" customHeight="1" x14ac:dyDescent="0.25">
      <c r="A31" s="8"/>
      <c r="B31" s="8"/>
      <c r="C31" s="107"/>
      <c r="D31" s="8"/>
    </row>
    <row r="32" spans="1:4" ht="20.25" customHeight="1" x14ac:dyDescent="0.25">
      <c r="A32" s="8"/>
      <c r="B32" s="8"/>
      <c r="C32" s="107"/>
      <c r="D32" s="8"/>
    </row>
    <row r="33" spans="1:4" ht="20.25" customHeight="1" x14ac:dyDescent="0.25">
      <c r="A33" s="8"/>
      <c r="B33" s="8"/>
      <c r="C33" s="106"/>
      <c r="D33" s="8"/>
    </row>
    <row r="34" spans="1:4" ht="20.25" customHeight="1" x14ac:dyDescent="0.25">
      <c r="A34" s="8"/>
      <c r="B34" s="8"/>
      <c r="C34" s="8"/>
      <c r="D34" s="107"/>
    </row>
    <row r="35" spans="1:4" ht="20.25" customHeight="1" x14ac:dyDescent="0.25">
      <c r="A35" s="8"/>
      <c r="B35" s="8"/>
      <c r="C35" s="8"/>
      <c r="D35" s="8"/>
    </row>
    <row r="36" spans="1:4" ht="20.25" customHeight="1" x14ac:dyDescent="0.25">
      <c r="A36" s="122"/>
      <c r="B36" s="8"/>
      <c r="C36" s="8"/>
      <c r="D36" s="8"/>
    </row>
    <row r="37" spans="1:4" ht="20.25" customHeight="1" x14ac:dyDescent="0.25">
      <c r="A37" s="8"/>
      <c r="B37" s="8"/>
      <c r="C37" s="107"/>
      <c r="D37" s="8"/>
    </row>
    <row r="38" spans="1:4" ht="20.25" customHeight="1" x14ac:dyDescent="0.25">
      <c r="A38" s="8"/>
      <c r="B38" s="8"/>
      <c r="C38" s="107"/>
      <c r="D38" s="8"/>
    </row>
    <row r="39" spans="1:4" ht="20.25" customHeight="1" x14ac:dyDescent="0.25">
      <c r="A39" s="8"/>
      <c r="B39" s="8"/>
      <c r="C39" s="106"/>
      <c r="D39" s="8"/>
    </row>
    <row r="40" spans="1:4" ht="20.25" customHeight="1" x14ac:dyDescent="0.25">
      <c r="A40" s="8"/>
      <c r="B40" s="8"/>
      <c r="C40" s="8"/>
      <c r="D40" s="106"/>
    </row>
    <row r="41" spans="1:4" ht="20.25" customHeight="1" x14ac:dyDescent="0.25">
      <c r="A41" s="8"/>
      <c r="B41" s="8"/>
      <c r="C41" s="8"/>
      <c r="D41" s="107"/>
    </row>
    <row r="42" spans="1:4" ht="20.25" customHeight="1" x14ac:dyDescent="0.25">
      <c r="A42" s="8"/>
      <c r="B42" s="8"/>
      <c r="C42" s="8"/>
      <c r="D42" s="8"/>
    </row>
    <row r="43" spans="1:4" ht="20.25" customHeight="1" x14ac:dyDescent="0.25">
      <c r="A43" s="128"/>
      <c r="B43" s="8"/>
      <c r="C43" s="8"/>
      <c r="D43" s="8"/>
    </row>
    <row r="44" spans="1:4" ht="20.25" customHeight="1" x14ac:dyDescent="0.25">
      <c r="A44" s="8"/>
      <c r="B44" s="8"/>
      <c r="C44" s="8"/>
      <c r="D44" s="8"/>
    </row>
    <row r="45" spans="1:4" ht="20.25" customHeight="1" x14ac:dyDescent="0.25">
      <c r="A45" s="8"/>
      <c r="B45" s="8"/>
      <c r="C45" s="8"/>
      <c r="D45" s="8"/>
    </row>
    <row r="46" spans="1:4" ht="20.25" customHeight="1" x14ac:dyDescent="0.25">
      <c r="A46" s="8"/>
      <c r="B46" s="8"/>
      <c r="C46" s="107"/>
      <c r="D46" s="8"/>
    </row>
    <row r="47" spans="1:4" ht="20.25" customHeight="1" x14ac:dyDescent="0.25">
      <c r="A47" s="8"/>
      <c r="B47" s="8"/>
      <c r="C47" s="8"/>
      <c r="D47" s="8"/>
    </row>
    <row r="48" spans="1:4" ht="20.25" customHeight="1" x14ac:dyDescent="0.25">
      <c r="A48" s="8"/>
      <c r="B48" s="8"/>
      <c r="C48" s="8"/>
      <c r="D48" s="8"/>
    </row>
    <row r="49" spans="1:5" ht="20.25" customHeight="1" x14ac:dyDescent="0.25">
      <c r="A49" s="8"/>
      <c r="B49" s="8"/>
      <c r="C49" s="8"/>
      <c r="D49" s="8"/>
    </row>
    <row r="50" spans="1:5" ht="20.25" customHeight="1" x14ac:dyDescent="0.25">
      <c r="A50" s="8"/>
      <c r="B50" s="8"/>
      <c r="C50" s="107"/>
      <c r="D50" s="8"/>
    </row>
    <row r="51" spans="1:5" ht="20.25" customHeight="1" x14ac:dyDescent="0.25">
      <c r="A51" s="8"/>
      <c r="B51" s="8"/>
      <c r="C51" s="106"/>
      <c r="D51" s="8"/>
    </row>
    <row r="52" spans="1:5" ht="20.25" customHeight="1" x14ac:dyDescent="0.25">
      <c r="A52" s="8"/>
      <c r="B52" s="8"/>
      <c r="C52" s="8"/>
      <c r="D52" s="106"/>
    </row>
    <row r="53" spans="1:5" ht="20.25" customHeight="1" x14ac:dyDescent="0.25">
      <c r="A53" s="8"/>
      <c r="B53" s="8"/>
      <c r="C53" s="8"/>
      <c r="D53" s="8"/>
    </row>
    <row r="54" spans="1:5" ht="20.25" customHeight="1" x14ac:dyDescent="0.25">
      <c r="A54" s="8"/>
      <c r="B54" s="8"/>
      <c r="C54" s="8"/>
      <c r="D54" s="330"/>
      <c r="E54" s="331"/>
    </row>
  </sheetData>
  <pageMargins left="0.7" right="0.7" top="0.75" bottom="0.75" header="0.3" footer="0.3"/>
  <pageSetup scale="65" orientation="portrait" r:id="rId1"/>
  <extLst>
    <ext xmlns:mx="http://schemas.microsoft.com/office/mac/excel/2008/main" uri="{64002731-A6B0-56B0-2670-7721B7C09600}">
      <mx:PLV Mode="0"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D35"/>
  <sheetViews>
    <sheetView workbookViewId="0">
      <selection activeCell="A30" sqref="A30"/>
    </sheetView>
  </sheetViews>
  <sheetFormatPr defaultColWidth="8.85546875" defaultRowHeight="15" x14ac:dyDescent="0.25"/>
  <cols>
    <col min="1" max="1" width="70.85546875" bestFit="1" customWidth="1"/>
    <col min="2" max="2" width="15" customWidth="1"/>
    <col min="3" max="3" width="16.42578125" customWidth="1"/>
  </cols>
  <sheetData>
    <row r="1" spans="1:3" x14ac:dyDescent="0.25">
      <c r="A1" s="4" t="str">
        <f>'IS June 2013'!A1</f>
        <v>AC Speed Corporation</v>
      </c>
      <c r="B1" s="4"/>
      <c r="C1" s="4"/>
    </row>
    <row r="2" spans="1:3" x14ac:dyDescent="0.25">
      <c r="A2" s="4" t="s">
        <v>174</v>
      </c>
      <c r="B2" s="4"/>
      <c r="C2" s="4"/>
    </row>
    <row r="3" spans="1:3" x14ac:dyDescent="0.25">
      <c r="A3" s="4"/>
      <c r="B3" s="4"/>
      <c r="C3" s="4"/>
    </row>
    <row r="4" spans="1:3" x14ac:dyDescent="0.25">
      <c r="A4" s="130"/>
      <c r="B4" s="131" t="s">
        <v>63</v>
      </c>
      <c r="C4" s="131" t="s">
        <v>64</v>
      </c>
    </row>
    <row r="5" spans="1:3" x14ac:dyDescent="0.25">
      <c r="A5" s="130"/>
      <c r="B5" s="107"/>
      <c r="C5" s="107"/>
    </row>
    <row r="6" spans="1:3" x14ac:dyDescent="0.25">
      <c r="A6" s="130"/>
      <c r="B6" s="107"/>
      <c r="C6" s="107"/>
    </row>
    <row r="7" spans="1:3" x14ac:dyDescent="0.25">
      <c r="A7" s="130"/>
      <c r="B7" s="107"/>
      <c r="C7" s="107"/>
    </row>
    <row r="8" spans="1:3" x14ac:dyDescent="0.25">
      <c r="A8" s="130"/>
      <c r="B8" s="107"/>
      <c r="C8" s="107"/>
    </row>
    <row r="9" spans="1:3" x14ac:dyDescent="0.25">
      <c r="A9" s="130"/>
      <c r="B9" s="107"/>
      <c r="C9" s="107"/>
    </row>
    <row r="10" spans="1:3" x14ac:dyDescent="0.25">
      <c r="A10" s="130"/>
      <c r="B10" s="107"/>
      <c r="C10" s="107"/>
    </row>
    <row r="11" spans="1:3" x14ac:dyDescent="0.25">
      <c r="A11" s="130"/>
      <c r="B11" s="107"/>
      <c r="C11" s="107"/>
    </row>
    <row r="12" spans="1:3" x14ac:dyDescent="0.25">
      <c r="A12" s="130"/>
      <c r="B12" s="107"/>
      <c r="C12" s="107"/>
    </row>
    <row r="13" spans="1:3" x14ac:dyDescent="0.25">
      <c r="A13" s="130"/>
      <c r="B13" s="107"/>
      <c r="C13" s="107"/>
    </row>
    <row r="14" spans="1:3" x14ac:dyDescent="0.25">
      <c r="A14" s="130"/>
      <c r="B14" s="107"/>
      <c r="C14" s="107"/>
    </row>
    <row r="15" spans="1:3" x14ac:dyDescent="0.25">
      <c r="A15" s="130"/>
      <c r="B15" s="107"/>
      <c r="C15" s="107"/>
    </row>
    <row r="16" spans="1:3" x14ac:dyDescent="0.25">
      <c r="A16" s="130"/>
      <c r="B16" s="107"/>
      <c r="C16" s="107"/>
    </row>
    <row r="17" spans="1:4" x14ac:dyDescent="0.25">
      <c r="A17" s="130"/>
      <c r="B17" s="107"/>
      <c r="C17" s="107"/>
    </row>
    <row r="18" spans="1:4" x14ac:dyDescent="0.25">
      <c r="A18" s="130"/>
      <c r="B18" s="107"/>
      <c r="C18" s="107"/>
    </row>
    <row r="19" spans="1:4" x14ac:dyDescent="0.25">
      <c r="A19" s="130"/>
      <c r="B19" s="107"/>
      <c r="C19" s="107"/>
    </row>
    <row r="20" spans="1:4" x14ac:dyDescent="0.25">
      <c r="A20" s="130"/>
      <c r="B20" s="107"/>
      <c r="C20" s="107"/>
    </row>
    <row r="21" spans="1:4" x14ac:dyDescent="0.25">
      <c r="A21" s="130"/>
      <c r="B21" s="107"/>
      <c r="C21" s="107"/>
    </row>
    <row r="22" spans="1:4" x14ac:dyDescent="0.25">
      <c r="A22" s="130"/>
      <c r="B22" s="107"/>
      <c r="C22" s="107"/>
    </row>
    <row r="23" spans="1:4" x14ac:dyDescent="0.25">
      <c r="A23" s="130"/>
      <c r="B23" s="107"/>
      <c r="C23" s="107"/>
    </row>
    <row r="24" spans="1:4" x14ac:dyDescent="0.25">
      <c r="A24" s="130"/>
      <c r="B24" s="107"/>
      <c r="C24" s="107"/>
    </row>
    <row r="25" spans="1:4" x14ac:dyDescent="0.25">
      <c r="A25" s="130"/>
      <c r="B25" s="107"/>
      <c r="C25" s="107"/>
    </row>
    <row r="26" spans="1:4" x14ac:dyDescent="0.25">
      <c r="A26" s="130"/>
      <c r="B26" s="107"/>
      <c r="C26" s="107"/>
    </row>
    <row r="27" spans="1:4" x14ac:dyDescent="0.25">
      <c r="A27" s="130"/>
      <c r="B27" s="107"/>
      <c r="C27" s="107"/>
    </row>
    <row r="28" spans="1:4" x14ac:dyDescent="0.25">
      <c r="A28" s="130"/>
      <c r="B28" s="107"/>
      <c r="C28" s="107"/>
    </row>
    <row r="29" spans="1:4" x14ac:dyDescent="0.25">
      <c r="A29" s="130"/>
      <c r="B29" s="106"/>
      <c r="C29" s="106"/>
    </row>
    <row r="30" spans="1:4" x14ac:dyDescent="0.25">
      <c r="A30" s="130"/>
      <c r="B30" s="330"/>
      <c r="C30" s="330"/>
      <c r="D30" s="108">
        <f>C30-B30</f>
        <v>0</v>
      </c>
    </row>
    <row r="31" spans="1:4" x14ac:dyDescent="0.25">
      <c r="A31" s="130"/>
      <c r="B31" s="8"/>
      <c r="C31" s="8"/>
    </row>
    <row r="32" spans="1:4" x14ac:dyDescent="0.25">
      <c r="A32" s="130"/>
      <c r="B32" s="106"/>
      <c r="C32" s="8"/>
    </row>
    <row r="33" spans="1:3" x14ac:dyDescent="0.25">
      <c r="A33" s="130"/>
      <c r="B33" s="8"/>
      <c r="C33" s="106"/>
    </row>
    <row r="34" spans="1:3" x14ac:dyDescent="0.25">
      <c r="A34" s="130"/>
      <c r="B34" s="8"/>
      <c r="C34" s="8"/>
    </row>
    <row r="35" spans="1:3" x14ac:dyDescent="0.25">
      <c r="A35" s="130"/>
      <c r="B35" s="8"/>
      <c r="C35" s="123"/>
    </row>
  </sheetData>
  <pageMargins left="0.7" right="0.7" top="0.75" bottom="0.75" header="0.3" footer="0.3"/>
  <pageSetup scale="81" orientation="portrait" r:id="rId1"/>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M60"/>
  <sheetViews>
    <sheetView zoomScale="80" zoomScaleNormal="80" zoomScalePageLayoutView="80" workbookViewId="0">
      <selection activeCell="M33" sqref="M33"/>
    </sheetView>
  </sheetViews>
  <sheetFormatPr defaultColWidth="11.28515625" defaultRowHeight="15" x14ac:dyDescent="0.2"/>
  <cols>
    <col min="1" max="1" width="10.28515625" style="24" bestFit="1" customWidth="1"/>
    <col min="2" max="2" width="57" style="22" bestFit="1" customWidth="1"/>
    <col min="3" max="10" width="13.5703125" style="22" bestFit="1" customWidth="1"/>
    <col min="11" max="12" width="12.42578125" style="22" bestFit="1" customWidth="1"/>
    <col min="13" max="13" width="10.28515625" style="22" bestFit="1" customWidth="1"/>
    <col min="14" max="248" width="9.140625" style="22" customWidth="1"/>
    <col min="249" max="249" width="10.28515625" style="22" bestFit="1" customWidth="1"/>
    <col min="250" max="250" width="47.85546875" style="22" bestFit="1" customWidth="1"/>
    <col min="251" max="16384" width="11.28515625" style="22"/>
  </cols>
  <sheetData>
    <row r="1" spans="1:13" x14ac:dyDescent="0.2">
      <c r="B1" s="22" t="s">
        <v>161</v>
      </c>
      <c r="C1" s="105">
        <v>1.1200000000000001</v>
      </c>
      <c r="D1" s="105">
        <v>1.1200000000000001</v>
      </c>
      <c r="E1" s="105">
        <v>1.06</v>
      </c>
      <c r="F1" s="105">
        <v>1.06</v>
      </c>
      <c r="G1" s="105">
        <v>1.1000000000000001</v>
      </c>
      <c r="H1" s="105">
        <v>1.1000000000000001</v>
      </c>
      <c r="I1" s="105">
        <v>1.0900000000000001</v>
      </c>
      <c r="J1" s="105">
        <v>1.0900000000000001</v>
      </c>
    </row>
    <row r="2" spans="1:13" x14ac:dyDescent="0.2">
      <c r="B2" s="22" t="s">
        <v>162</v>
      </c>
      <c r="C2" s="22">
        <v>12</v>
      </c>
      <c r="D2" s="22">
        <v>12</v>
      </c>
      <c r="E2" s="105">
        <v>1.02</v>
      </c>
      <c r="F2" s="105">
        <v>1.02</v>
      </c>
      <c r="G2" s="105">
        <v>1.02</v>
      </c>
      <c r="H2" s="105">
        <f>G2</f>
        <v>1.02</v>
      </c>
      <c r="I2" s="105">
        <v>1.01</v>
      </c>
      <c r="J2" s="105">
        <v>1.01</v>
      </c>
    </row>
    <row r="3" spans="1:13" x14ac:dyDescent="0.2">
      <c r="C3" s="81">
        <f>Data!K37</f>
        <v>41274</v>
      </c>
      <c r="D3" s="81"/>
      <c r="E3" s="86">
        <f>Data!L37</f>
        <v>40908</v>
      </c>
      <c r="F3" s="86"/>
      <c r="G3" s="91">
        <f>Data!M37</f>
        <v>40543</v>
      </c>
      <c r="H3" s="91"/>
      <c r="I3" s="91">
        <f>Data!N37</f>
        <v>40178</v>
      </c>
      <c r="J3" s="91"/>
      <c r="K3" s="96">
        <v>41060</v>
      </c>
      <c r="L3" s="96"/>
    </row>
    <row r="4" spans="1:13" s="40" customFormat="1" ht="12.75" x14ac:dyDescent="0.2">
      <c r="A4" s="41"/>
      <c r="B4" s="42"/>
      <c r="C4" s="82" t="s">
        <v>75</v>
      </c>
      <c r="D4" s="83"/>
      <c r="E4" s="87" t="s">
        <v>75</v>
      </c>
      <c r="F4" s="88"/>
      <c r="G4" s="92" t="s">
        <v>75</v>
      </c>
      <c r="H4" s="93"/>
      <c r="I4" s="92" t="s">
        <v>75</v>
      </c>
      <c r="J4" s="93"/>
      <c r="K4" s="97" t="s">
        <v>75</v>
      </c>
      <c r="L4" s="98"/>
    </row>
    <row r="5" spans="1:13" s="40" customFormat="1" ht="12.75" x14ac:dyDescent="0.2">
      <c r="A5" s="43"/>
      <c r="B5" s="44"/>
      <c r="C5" s="84" t="s">
        <v>78</v>
      </c>
      <c r="D5" s="85"/>
      <c r="E5" s="89" t="s">
        <v>78</v>
      </c>
      <c r="F5" s="90"/>
      <c r="G5" s="94" t="s">
        <v>78</v>
      </c>
      <c r="H5" s="95"/>
      <c r="I5" s="94" t="s">
        <v>78</v>
      </c>
      <c r="J5" s="95"/>
      <c r="K5" s="99" t="s">
        <v>78</v>
      </c>
      <c r="L5" s="100"/>
    </row>
    <row r="6" spans="1:13" s="24" customFormat="1" x14ac:dyDescent="0.2">
      <c r="A6" s="194" t="s">
        <v>82</v>
      </c>
      <c r="B6" s="194" t="s">
        <v>83</v>
      </c>
      <c r="C6" s="195" t="s">
        <v>84</v>
      </c>
      <c r="D6" s="195" t="s">
        <v>85</v>
      </c>
      <c r="E6" s="196" t="s">
        <v>84</v>
      </c>
      <c r="F6" s="196" t="s">
        <v>85</v>
      </c>
      <c r="G6" s="197" t="s">
        <v>84</v>
      </c>
      <c r="H6" s="197" t="s">
        <v>85</v>
      </c>
      <c r="I6" s="197" t="s">
        <v>84</v>
      </c>
      <c r="J6" s="197" t="s">
        <v>85</v>
      </c>
      <c r="K6" s="198" t="s">
        <v>84</v>
      </c>
      <c r="L6" s="198" t="s">
        <v>85</v>
      </c>
    </row>
    <row r="7" spans="1:13" ht="24" customHeight="1" x14ac:dyDescent="0.2">
      <c r="A7" s="199">
        <f>'[1]Chart of Accounts GL'!A9</f>
        <v>100</v>
      </c>
      <c r="B7" s="200" t="str">
        <f>'Chart of Accounts GL'!B9</f>
        <v>Cash</v>
      </c>
      <c r="C7" s="201">
        <f>($C$1*K7)+210000+5000</f>
        <v>299000</v>
      </c>
      <c r="D7" s="201">
        <f>$D$1*L7</f>
        <v>0</v>
      </c>
      <c r="E7" s="202">
        <f>($E$1*C7)</f>
        <v>316940</v>
      </c>
      <c r="F7" s="202">
        <f>$F$1*D7</f>
        <v>0</v>
      </c>
      <c r="G7" s="203">
        <f>G$1*E7</f>
        <v>348634</v>
      </c>
      <c r="H7" s="203">
        <f>H$1*F7</f>
        <v>0</v>
      </c>
      <c r="I7" s="203">
        <f>I$1*G7</f>
        <v>380011.06000000006</v>
      </c>
      <c r="J7" s="203">
        <f>J$1*H7</f>
        <v>0</v>
      </c>
      <c r="K7" s="204">
        <f>'General Ledger'!F4</f>
        <v>75000</v>
      </c>
      <c r="L7" s="204"/>
    </row>
    <row r="8" spans="1:13" ht="24" customHeight="1" x14ac:dyDescent="0.2">
      <c r="A8" s="199">
        <f>'[1]Chart of Accounts GL'!A10</f>
        <v>102</v>
      </c>
      <c r="B8" s="200" t="str">
        <f>'Chart of Accounts GL'!B10</f>
        <v>Accounts Receivable</v>
      </c>
      <c r="C8" s="201">
        <f>($C$1*K8)+250000+150000</f>
        <v>948800</v>
      </c>
      <c r="D8" s="201">
        <f t="shared" ref="D8:D31" si="0">$D$1*L8</f>
        <v>0</v>
      </c>
      <c r="E8" s="202">
        <f>$E$1*(C8-150000)</f>
        <v>846728</v>
      </c>
      <c r="F8" s="202">
        <f t="shared" ref="F8:F27" si="1">$F$1*D8</f>
        <v>0</v>
      </c>
      <c r="G8" s="203">
        <f>(G$1*E8)</f>
        <v>931400.8</v>
      </c>
      <c r="H8" s="203">
        <f t="shared" ref="H8:H13" si="2">H$1*F8</f>
        <v>0</v>
      </c>
      <c r="I8" s="203">
        <f>((I$1*G8))</f>
        <v>1015226.8720000001</v>
      </c>
      <c r="J8" s="203">
        <f t="shared" ref="J8:J13" si="3">J$1*H8</f>
        <v>0</v>
      </c>
      <c r="K8" s="204">
        <f>'General Ledger'!F17</f>
        <v>490000</v>
      </c>
      <c r="L8" s="204"/>
      <c r="M8" s="109">
        <f>J56</f>
        <v>0</v>
      </c>
    </row>
    <row r="9" spans="1:13" ht="24" customHeight="1" x14ac:dyDescent="0.2">
      <c r="A9" s="199">
        <f>'[1]Chart of Accounts GL'!A11</f>
        <v>103</v>
      </c>
      <c r="B9" s="200" t="str">
        <f>'Chart of Accounts GL'!B11</f>
        <v>Allowance for Doubtful Accounts</v>
      </c>
      <c r="C9" s="201">
        <f t="shared" ref="C9:C31" si="4">$C$1*K9</f>
        <v>0</v>
      </c>
      <c r="D9" s="201">
        <f t="shared" si="0"/>
        <v>16800</v>
      </c>
      <c r="E9" s="202">
        <f t="shared" ref="E9:E27" si="5">$E$1*C9</f>
        <v>0</v>
      </c>
      <c r="F9" s="202">
        <f t="shared" si="1"/>
        <v>17808</v>
      </c>
      <c r="G9" s="203">
        <f>G$1*E9</f>
        <v>0</v>
      </c>
      <c r="H9" s="203">
        <f>H$1*F9</f>
        <v>19588.800000000003</v>
      </c>
      <c r="I9" s="203">
        <f>I$1*G9</f>
        <v>0</v>
      </c>
      <c r="J9" s="203">
        <f t="shared" si="3"/>
        <v>21351.792000000005</v>
      </c>
      <c r="K9" s="204"/>
      <c r="L9" s="204">
        <f>'General Ledger'!G30</f>
        <v>15000</v>
      </c>
    </row>
    <row r="10" spans="1:13" ht="24" customHeight="1" x14ac:dyDescent="0.2">
      <c r="A10" s="199">
        <f>'[1]Chart of Accounts GL'!A12</f>
        <v>104</v>
      </c>
      <c r="B10" s="200" t="str">
        <f>'Chart of Accounts GL'!B12</f>
        <v>Merchandise Inventory</v>
      </c>
      <c r="C10" s="201">
        <f>($C$1*K10)+227776</f>
        <v>601856</v>
      </c>
      <c r="D10" s="201">
        <f t="shared" si="0"/>
        <v>0</v>
      </c>
      <c r="E10" s="202">
        <f>($E$1*C10)</f>
        <v>637967.35999999999</v>
      </c>
      <c r="F10" s="202">
        <f t="shared" si="1"/>
        <v>0</v>
      </c>
      <c r="G10" s="203">
        <f>(G$1*E10)</f>
        <v>701764.09600000002</v>
      </c>
      <c r="H10" s="203">
        <f t="shared" si="2"/>
        <v>0</v>
      </c>
      <c r="I10" s="203">
        <f>(I$1*G10)</f>
        <v>764922.86464000004</v>
      </c>
      <c r="J10" s="203">
        <f t="shared" si="3"/>
        <v>0</v>
      </c>
      <c r="K10" s="204">
        <f>'General Ledger'!F42</f>
        <v>334000</v>
      </c>
      <c r="L10" s="204"/>
    </row>
    <row r="11" spans="1:13" ht="24" customHeight="1" x14ac:dyDescent="0.2">
      <c r="A11" s="199">
        <f>'[1]Chart of Accounts GL'!A13</f>
        <v>105</v>
      </c>
      <c r="B11" s="200" t="str">
        <f>'Chart of Accounts GL'!B13</f>
        <v>Office Supplies</v>
      </c>
      <c r="C11" s="201">
        <f>($C$1*K11)</f>
        <v>2240</v>
      </c>
      <c r="D11" s="201">
        <f t="shared" si="0"/>
        <v>0</v>
      </c>
      <c r="E11" s="202">
        <f t="shared" si="5"/>
        <v>2374.4</v>
      </c>
      <c r="F11" s="202">
        <f t="shared" si="1"/>
        <v>0</v>
      </c>
      <c r="G11" s="203">
        <f>G$1*E11</f>
        <v>2611.84</v>
      </c>
      <c r="H11" s="203">
        <f t="shared" si="2"/>
        <v>0</v>
      </c>
      <c r="I11" s="203">
        <f>I$1*G11</f>
        <v>2846.9056000000005</v>
      </c>
      <c r="J11" s="203">
        <f t="shared" si="3"/>
        <v>0</v>
      </c>
      <c r="K11" s="204">
        <f>'General Ledger'!F56</f>
        <v>2000</v>
      </c>
      <c r="L11" s="204"/>
    </row>
    <row r="12" spans="1:13" ht="24" customHeight="1" x14ac:dyDescent="0.2">
      <c r="A12" s="199">
        <f>'[1]Chart of Accounts GL'!A14</f>
        <v>106</v>
      </c>
      <c r="B12" s="200" t="str">
        <f>'Chart of Accounts GL'!B14</f>
        <v>Prepaid Insurance</v>
      </c>
      <c r="C12" s="201">
        <f t="shared" si="4"/>
        <v>15680.000000000002</v>
      </c>
      <c r="D12" s="201">
        <f t="shared" si="0"/>
        <v>0</v>
      </c>
      <c r="E12" s="202">
        <f t="shared" si="5"/>
        <v>16620.800000000003</v>
      </c>
      <c r="F12" s="202">
        <f t="shared" si="1"/>
        <v>0</v>
      </c>
      <c r="G12" s="203">
        <f>$G$1*E12</f>
        <v>18282.880000000005</v>
      </c>
      <c r="H12" s="203">
        <f t="shared" si="2"/>
        <v>0</v>
      </c>
      <c r="I12" s="203">
        <f>$G$1*G12</f>
        <v>20111.168000000005</v>
      </c>
      <c r="J12" s="203">
        <f t="shared" si="3"/>
        <v>0</v>
      </c>
      <c r="K12" s="204">
        <f>'General Ledger'!F69</f>
        <v>14000</v>
      </c>
      <c r="L12" s="204"/>
    </row>
    <row r="13" spans="1:13" ht="24" customHeight="1" x14ac:dyDescent="0.2">
      <c r="A13" s="199">
        <f>'[1]Chart of Accounts GL'!A16</f>
        <v>140</v>
      </c>
      <c r="B13" s="205" t="str">
        <f>'Chart of Accounts GL'!B16</f>
        <v>Land</v>
      </c>
      <c r="C13" s="201">
        <f>K13</f>
        <v>2000600</v>
      </c>
      <c r="D13" s="201">
        <f t="shared" si="0"/>
        <v>0</v>
      </c>
      <c r="E13" s="202">
        <f>K13</f>
        <v>2000600</v>
      </c>
      <c r="F13" s="202">
        <f t="shared" si="1"/>
        <v>0</v>
      </c>
      <c r="G13" s="203">
        <f>$K13</f>
        <v>2000600</v>
      </c>
      <c r="H13" s="203">
        <f t="shared" si="2"/>
        <v>0</v>
      </c>
      <c r="I13" s="203">
        <f>$K13</f>
        <v>2000600</v>
      </c>
      <c r="J13" s="203">
        <f t="shared" si="3"/>
        <v>0</v>
      </c>
      <c r="K13" s="204">
        <f>'General Ledger'!F82</f>
        <v>2000600</v>
      </c>
      <c r="L13" s="204"/>
    </row>
    <row r="14" spans="1:13" ht="24" customHeight="1" x14ac:dyDescent="0.2">
      <c r="A14" s="199">
        <f>'[1]Chart of Accounts GL'!A17</f>
        <v>145</v>
      </c>
      <c r="B14" s="205" t="str">
        <f>'Chart of Accounts GL'!B17</f>
        <v>Building</v>
      </c>
      <c r="C14" s="201">
        <f>E14</f>
        <v>1500000</v>
      </c>
      <c r="D14" s="201"/>
      <c r="E14" s="202">
        <f>G14</f>
        <v>1500000</v>
      </c>
      <c r="F14" s="202"/>
      <c r="G14" s="203">
        <f>$K14</f>
        <v>1500000</v>
      </c>
      <c r="H14" s="203"/>
      <c r="I14" s="203">
        <f>$K14</f>
        <v>1500000</v>
      </c>
      <c r="J14" s="203"/>
      <c r="K14" s="204">
        <f>'General Ledger'!F95</f>
        <v>1500000</v>
      </c>
      <c r="L14" s="204"/>
    </row>
    <row r="15" spans="1:13" ht="24" customHeight="1" x14ac:dyDescent="0.2">
      <c r="A15" s="199">
        <f>'[1]Chart of Accounts GL'!A18</f>
        <v>146</v>
      </c>
      <c r="B15" s="205" t="str">
        <f>'Chart of Accounts GL'!B18</f>
        <v>Accumulated Depreciation - Building</v>
      </c>
      <c r="C15" s="201"/>
      <c r="D15" s="201">
        <f>F15</f>
        <v>1500000</v>
      </c>
      <c r="E15" s="202"/>
      <c r="F15" s="202">
        <f>H15</f>
        <v>1500000</v>
      </c>
      <c r="G15" s="203"/>
      <c r="H15" s="203">
        <f>L15</f>
        <v>1500000</v>
      </c>
      <c r="I15" s="203"/>
      <c r="J15" s="203">
        <v>1500000</v>
      </c>
      <c r="K15" s="204"/>
      <c r="L15" s="204">
        <f>'General Ledger'!G108</f>
        <v>1500000</v>
      </c>
    </row>
    <row r="16" spans="1:13" ht="24" customHeight="1" x14ac:dyDescent="0.2">
      <c r="A16" s="199">
        <f>'[1]Chart of Accounts GL'!A19</f>
        <v>151</v>
      </c>
      <c r="B16" s="205" t="str">
        <f>'Chart of Accounts GL'!B19</f>
        <v>Equipment &amp; Furniture - Warehouse</v>
      </c>
      <c r="C16" s="201">
        <f t="shared" si="4"/>
        <v>11200.000000000002</v>
      </c>
      <c r="D16" s="201">
        <f t="shared" si="0"/>
        <v>0</v>
      </c>
      <c r="E16" s="202">
        <f t="shared" si="5"/>
        <v>11872.000000000002</v>
      </c>
      <c r="F16" s="202">
        <f t="shared" si="1"/>
        <v>0</v>
      </c>
      <c r="G16" s="203">
        <f t="shared" ref="G16:J27" si="6">G$1*E16</f>
        <v>13059.200000000003</v>
      </c>
      <c r="H16" s="203">
        <f t="shared" si="6"/>
        <v>0</v>
      </c>
      <c r="I16" s="203">
        <f t="shared" si="6"/>
        <v>14234.528000000004</v>
      </c>
      <c r="J16" s="203">
        <f>J$1*H16</f>
        <v>0</v>
      </c>
      <c r="K16" s="204">
        <f>'General Ledger'!F121</f>
        <v>10000</v>
      </c>
      <c r="L16" s="204"/>
    </row>
    <row r="17" spans="1:13" ht="24" customHeight="1" x14ac:dyDescent="0.2">
      <c r="A17" s="199">
        <f>'[1]Chart of Accounts GL'!A20</f>
        <v>152</v>
      </c>
      <c r="B17" s="205" t="str">
        <f>'Chart of Accounts GL'!B20</f>
        <v>Accumulated Depreciation - Equip &amp; Furn. - Warehouse</v>
      </c>
      <c r="C17" s="201">
        <f t="shared" si="4"/>
        <v>0</v>
      </c>
      <c r="D17" s="201">
        <f t="shared" si="0"/>
        <v>2128</v>
      </c>
      <c r="E17" s="202">
        <f t="shared" si="5"/>
        <v>0</v>
      </c>
      <c r="F17" s="202">
        <f t="shared" si="1"/>
        <v>2255.6800000000003</v>
      </c>
      <c r="G17" s="203">
        <f t="shared" si="6"/>
        <v>0</v>
      </c>
      <c r="H17" s="203">
        <f t="shared" si="6"/>
        <v>2481.2480000000005</v>
      </c>
      <c r="I17" s="203">
        <f t="shared" si="6"/>
        <v>0</v>
      </c>
      <c r="J17" s="203">
        <f>J$1*H17</f>
        <v>2704.560320000001</v>
      </c>
      <c r="K17" s="204"/>
      <c r="L17" s="204">
        <f>'General Ledger'!G134</f>
        <v>1900</v>
      </c>
    </row>
    <row r="18" spans="1:13" ht="24" customHeight="1" x14ac:dyDescent="0.2">
      <c r="A18" s="199">
        <f>'[1]Chart of Accounts GL'!A21</f>
        <v>153</v>
      </c>
      <c r="B18" s="205" t="str">
        <f>'Chart of Accounts GL'!B21</f>
        <v>Equipment &amp; Furniture - Office</v>
      </c>
      <c r="C18" s="201">
        <f t="shared" si="4"/>
        <v>9520</v>
      </c>
      <c r="D18" s="201">
        <f t="shared" si="0"/>
        <v>0</v>
      </c>
      <c r="E18" s="202">
        <f t="shared" si="5"/>
        <v>10091.200000000001</v>
      </c>
      <c r="F18" s="202">
        <f t="shared" si="1"/>
        <v>0</v>
      </c>
      <c r="G18" s="203">
        <f t="shared" si="6"/>
        <v>11100.320000000002</v>
      </c>
      <c r="H18" s="203">
        <f t="shared" si="6"/>
        <v>0</v>
      </c>
      <c r="I18" s="203">
        <f t="shared" si="6"/>
        <v>12099.348800000003</v>
      </c>
      <c r="J18" s="203">
        <f>J$1*H18</f>
        <v>0</v>
      </c>
      <c r="K18" s="204">
        <f>'General Ledger'!F147</f>
        <v>8500</v>
      </c>
      <c r="L18" s="204"/>
    </row>
    <row r="19" spans="1:13" ht="24" customHeight="1" x14ac:dyDescent="0.2">
      <c r="A19" s="199">
        <f>'[1]Chart of Accounts GL'!A22</f>
        <v>154</v>
      </c>
      <c r="B19" s="205" t="str">
        <f>'Chart of Accounts GL'!B22</f>
        <v>Accumulated Depreciation - Equip &amp; Furn. - Office</v>
      </c>
      <c r="C19" s="201">
        <f t="shared" si="4"/>
        <v>0</v>
      </c>
      <c r="D19" s="201">
        <f t="shared" si="0"/>
        <v>1792.0000000000002</v>
      </c>
      <c r="E19" s="202">
        <f t="shared" si="5"/>
        <v>0</v>
      </c>
      <c r="F19" s="202">
        <f t="shared" si="1"/>
        <v>1899.5200000000004</v>
      </c>
      <c r="G19" s="203">
        <f t="shared" si="6"/>
        <v>0</v>
      </c>
      <c r="H19" s="203">
        <f t="shared" si="6"/>
        <v>2089.4720000000007</v>
      </c>
      <c r="I19" s="203">
        <f t="shared" si="6"/>
        <v>0</v>
      </c>
      <c r="J19" s="203">
        <f>J$1*H19</f>
        <v>2277.5244800000009</v>
      </c>
      <c r="K19" s="204"/>
      <c r="L19" s="204">
        <f>'General Ledger'!G160</f>
        <v>1600</v>
      </c>
      <c r="M19" s="109"/>
    </row>
    <row r="20" spans="1:13" ht="24" customHeight="1" x14ac:dyDescent="0.2">
      <c r="A20" s="199">
        <f>'[1]Chart of Accounts GL'!A26</f>
        <v>201</v>
      </c>
      <c r="B20" s="200" t="str">
        <f>'Chart of Accounts GL'!B26</f>
        <v>Accounts Payable</v>
      </c>
      <c r="C20" s="201">
        <f t="shared" si="4"/>
        <v>0</v>
      </c>
      <c r="D20" s="201">
        <f>$D$1*L20-250000</f>
        <v>812432</v>
      </c>
      <c r="E20" s="202">
        <f t="shared" si="5"/>
        <v>0</v>
      </c>
      <c r="F20" s="202">
        <f>$F$1*D20</f>
        <v>861177.92</v>
      </c>
      <c r="G20" s="203">
        <f t="shared" si="6"/>
        <v>0</v>
      </c>
      <c r="H20" s="203">
        <f>F20*H1</f>
        <v>947295.71200000017</v>
      </c>
      <c r="I20" s="203">
        <f t="shared" si="6"/>
        <v>0</v>
      </c>
      <c r="J20" s="203">
        <f>H20*J1-54214</f>
        <v>978338.32608000026</v>
      </c>
      <c r="K20" s="204"/>
      <c r="L20" s="204">
        <f>'General Ledger'!G173</f>
        <v>948600</v>
      </c>
    </row>
    <row r="21" spans="1:13" ht="24" customHeight="1" x14ac:dyDescent="0.2">
      <c r="A21" s="199">
        <f>'[1]Chart of Accounts GL'!A27</f>
        <v>202</v>
      </c>
      <c r="B21" s="200" t="str">
        <f>'Chart of Accounts GL'!B27</f>
        <v>Wages Payable</v>
      </c>
      <c r="C21" s="201">
        <f t="shared" si="4"/>
        <v>0</v>
      </c>
      <c r="D21" s="201">
        <f t="shared" si="0"/>
        <v>0</v>
      </c>
      <c r="E21" s="202">
        <f t="shared" si="5"/>
        <v>0</v>
      </c>
      <c r="F21" s="202">
        <f t="shared" si="1"/>
        <v>0</v>
      </c>
      <c r="G21" s="203">
        <f t="shared" si="6"/>
        <v>0</v>
      </c>
      <c r="H21" s="203">
        <f t="shared" si="6"/>
        <v>0</v>
      </c>
      <c r="I21" s="203">
        <f t="shared" si="6"/>
        <v>0</v>
      </c>
      <c r="J21" s="203">
        <f t="shared" si="6"/>
        <v>0</v>
      </c>
      <c r="K21" s="204"/>
      <c r="L21" s="204">
        <f>'General Ledger'!G185</f>
        <v>0</v>
      </c>
    </row>
    <row r="22" spans="1:13" ht="24" customHeight="1" x14ac:dyDescent="0.2">
      <c r="A22" s="199">
        <f>'[1]Chart of Accounts GL'!A28</f>
        <v>203</v>
      </c>
      <c r="B22" s="200" t="str">
        <f>'Chart of Accounts GL'!B28</f>
        <v>Interest Payable</v>
      </c>
      <c r="C22" s="201">
        <f t="shared" si="4"/>
        <v>0</v>
      </c>
      <c r="D22" s="201">
        <f t="shared" si="0"/>
        <v>0</v>
      </c>
      <c r="E22" s="202">
        <f t="shared" si="5"/>
        <v>0</v>
      </c>
      <c r="F22" s="202">
        <f t="shared" si="1"/>
        <v>0</v>
      </c>
      <c r="G22" s="203">
        <f t="shared" si="6"/>
        <v>0</v>
      </c>
      <c r="H22" s="203">
        <f t="shared" si="6"/>
        <v>0</v>
      </c>
      <c r="I22" s="203">
        <f t="shared" si="6"/>
        <v>0</v>
      </c>
      <c r="J22" s="203">
        <f t="shared" si="6"/>
        <v>0</v>
      </c>
      <c r="K22" s="204"/>
      <c r="L22" s="204">
        <f>'General Ledger'!G198</f>
        <v>0</v>
      </c>
    </row>
    <row r="23" spans="1:13" ht="24" customHeight="1" x14ac:dyDescent="0.2">
      <c r="A23" s="199">
        <f>'[1]Chart of Accounts GL'!A29</f>
        <v>204</v>
      </c>
      <c r="B23" s="200" t="str">
        <f>'Chart of Accounts GL'!B29</f>
        <v>Dividends Payable</v>
      </c>
      <c r="C23" s="201">
        <f t="shared" si="4"/>
        <v>0</v>
      </c>
      <c r="D23" s="201">
        <f t="shared" si="0"/>
        <v>0</v>
      </c>
      <c r="E23" s="202">
        <f t="shared" si="5"/>
        <v>0</v>
      </c>
      <c r="F23" s="202">
        <f t="shared" si="1"/>
        <v>0</v>
      </c>
      <c r="G23" s="203">
        <f t="shared" si="6"/>
        <v>0</v>
      </c>
      <c r="H23" s="203">
        <f t="shared" si="6"/>
        <v>0</v>
      </c>
      <c r="I23" s="203">
        <f t="shared" si="6"/>
        <v>0</v>
      </c>
      <c r="J23" s="203">
        <f t="shared" si="6"/>
        <v>0</v>
      </c>
      <c r="K23" s="204"/>
      <c r="L23" s="204">
        <v>0</v>
      </c>
    </row>
    <row r="24" spans="1:13" ht="24" customHeight="1" x14ac:dyDescent="0.2">
      <c r="A24" s="199">
        <f>'[1]Chart of Accounts GL'!A30</f>
        <v>205</v>
      </c>
      <c r="B24" s="200" t="str">
        <f>'Chart of Accounts GL'!B30</f>
        <v>Unearned Rent</v>
      </c>
      <c r="C24" s="201">
        <f t="shared" si="4"/>
        <v>0</v>
      </c>
      <c r="D24" s="201">
        <f t="shared" si="0"/>
        <v>0</v>
      </c>
      <c r="E24" s="202">
        <f t="shared" si="5"/>
        <v>0</v>
      </c>
      <c r="F24" s="202">
        <f t="shared" si="1"/>
        <v>0</v>
      </c>
      <c r="G24" s="203">
        <f t="shared" si="6"/>
        <v>0</v>
      </c>
      <c r="H24" s="203">
        <f t="shared" si="6"/>
        <v>0</v>
      </c>
      <c r="I24" s="203">
        <f t="shared" si="6"/>
        <v>0</v>
      </c>
      <c r="J24" s="203">
        <f t="shared" si="6"/>
        <v>0</v>
      </c>
      <c r="K24" s="204"/>
      <c r="L24" s="204">
        <v>0</v>
      </c>
    </row>
    <row r="25" spans="1:13" ht="24" customHeight="1" x14ac:dyDescent="0.2">
      <c r="A25" s="199">
        <f>'[1]Chart of Accounts GL'!A32</f>
        <v>250</v>
      </c>
      <c r="B25" s="200" t="str">
        <f>'Chart of Accounts GL'!B32</f>
        <v>Notes Payable</v>
      </c>
      <c r="C25" s="201">
        <f t="shared" si="4"/>
        <v>0</v>
      </c>
      <c r="D25" s="201">
        <f t="shared" si="0"/>
        <v>0</v>
      </c>
      <c r="E25" s="202">
        <f t="shared" si="5"/>
        <v>0</v>
      </c>
      <c r="F25" s="202">
        <f t="shared" si="1"/>
        <v>0</v>
      </c>
      <c r="G25" s="203">
        <f t="shared" si="6"/>
        <v>0</v>
      </c>
      <c r="H25" s="203">
        <f t="shared" si="6"/>
        <v>0</v>
      </c>
      <c r="I25" s="203">
        <f t="shared" si="6"/>
        <v>0</v>
      </c>
      <c r="J25" s="203">
        <f t="shared" si="6"/>
        <v>0</v>
      </c>
      <c r="K25" s="204"/>
      <c r="L25" s="204">
        <v>0</v>
      </c>
    </row>
    <row r="26" spans="1:13" ht="24" customHeight="1" x14ac:dyDescent="0.2">
      <c r="A26" s="199">
        <f>'[1]Chart of Accounts GL'!A33</f>
        <v>251</v>
      </c>
      <c r="B26" s="200" t="str">
        <f>'Chart of Accounts GL'!B33</f>
        <v>Bonds Payable</v>
      </c>
      <c r="C26" s="201">
        <f t="shared" si="4"/>
        <v>0</v>
      </c>
      <c r="D26" s="201">
        <f t="shared" si="0"/>
        <v>0</v>
      </c>
      <c r="E26" s="202">
        <f t="shared" si="5"/>
        <v>0</v>
      </c>
      <c r="F26" s="202">
        <f t="shared" si="1"/>
        <v>0</v>
      </c>
      <c r="G26" s="203">
        <f t="shared" si="6"/>
        <v>0</v>
      </c>
      <c r="H26" s="203">
        <f t="shared" si="6"/>
        <v>0</v>
      </c>
      <c r="I26" s="203">
        <f t="shared" si="6"/>
        <v>0</v>
      </c>
      <c r="J26" s="203">
        <f t="shared" si="6"/>
        <v>0</v>
      </c>
      <c r="K26" s="204"/>
      <c r="L26" s="204">
        <v>0</v>
      </c>
    </row>
    <row r="27" spans="1:13" ht="24" customHeight="1" x14ac:dyDescent="0.2">
      <c r="A27" s="199">
        <f>'[1]Chart of Accounts GL'!A34</f>
        <v>252</v>
      </c>
      <c r="B27" s="200" t="str">
        <f>'Chart of Accounts GL'!B34</f>
        <v>Mortgage (Warehouse) Payable</v>
      </c>
      <c r="C27" s="201">
        <f t="shared" si="4"/>
        <v>0</v>
      </c>
      <c r="D27" s="201">
        <f>$D$1*L27-100000</f>
        <v>124000.00000000003</v>
      </c>
      <c r="E27" s="202">
        <f t="shared" si="5"/>
        <v>0</v>
      </c>
      <c r="F27" s="202">
        <f t="shared" si="1"/>
        <v>131440.00000000003</v>
      </c>
      <c r="G27" s="203">
        <f t="shared" si="6"/>
        <v>0</v>
      </c>
      <c r="H27" s="203">
        <f>H$1*F27</f>
        <v>144584.00000000006</v>
      </c>
      <c r="I27" s="203">
        <f t="shared" si="6"/>
        <v>0</v>
      </c>
      <c r="J27" s="203">
        <f>J$1*H27</f>
        <v>157596.56000000008</v>
      </c>
      <c r="K27" s="204"/>
      <c r="L27" s="204">
        <f>'General Ledger'!G259</f>
        <v>200000</v>
      </c>
    </row>
    <row r="28" spans="1:13" ht="24" customHeight="1" x14ac:dyDescent="0.2">
      <c r="A28" s="199">
        <f>'[1]Chart of Accounts GL'!A36</f>
        <v>300</v>
      </c>
      <c r="B28" s="206" t="str">
        <f>'Chart of Accounts GL'!B36</f>
        <v>Common Stock, $1 Par, 100,000 Authorized; 60,000 shares Issued/Outstanding</v>
      </c>
      <c r="C28" s="201">
        <f t="shared" si="4"/>
        <v>0</v>
      </c>
      <c r="D28" s="201">
        <f>Data!K38</f>
        <v>65000</v>
      </c>
      <c r="E28" s="202">
        <f t="shared" ref="E28:H29" si="7">C28</f>
        <v>0</v>
      </c>
      <c r="F28" s="202">
        <f t="shared" si="7"/>
        <v>65000</v>
      </c>
      <c r="G28" s="203">
        <f t="shared" si="7"/>
        <v>0</v>
      </c>
      <c r="H28" s="203">
        <f t="shared" si="7"/>
        <v>65000</v>
      </c>
      <c r="I28" s="203">
        <f>G28</f>
        <v>0</v>
      </c>
      <c r="J28" s="203">
        <f>H28</f>
        <v>65000</v>
      </c>
      <c r="K28" s="204"/>
      <c r="L28" s="204">
        <f>'General Ledger'!G271</f>
        <v>60000</v>
      </c>
    </row>
    <row r="29" spans="1:13" ht="24" customHeight="1" x14ac:dyDescent="0.2">
      <c r="A29" s="199">
        <f>'[1]Chart of Accounts GL'!A37</f>
        <v>301</v>
      </c>
      <c r="B29" s="200" t="str">
        <f>'Chart of Accounts GL'!B37</f>
        <v>Paid In Capital - Excess of Par</v>
      </c>
      <c r="C29" s="201">
        <f t="shared" si="4"/>
        <v>0</v>
      </c>
      <c r="D29" s="201">
        <f>Data!K39</f>
        <v>1545000</v>
      </c>
      <c r="E29" s="202">
        <f t="shared" si="7"/>
        <v>0</v>
      </c>
      <c r="F29" s="202">
        <f t="shared" si="7"/>
        <v>1545000</v>
      </c>
      <c r="G29" s="203">
        <f t="shared" si="7"/>
        <v>0</v>
      </c>
      <c r="H29" s="203">
        <f t="shared" si="7"/>
        <v>1545000</v>
      </c>
      <c r="I29" s="203">
        <f>G29</f>
        <v>0</v>
      </c>
      <c r="J29" s="203">
        <f>H29</f>
        <v>1545000</v>
      </c>
      <c r="K29" s="204"/>
      <c r="L29" s="204">
        <f>'General Ledger'!G284</f>
        <v>1341000</v>
      </c>
    </row>
    <row r="30" spans="1:13" ht="24" customHeight="1" x14ac:dyDescent="0.2">
      <c r="A30" s="199">
        <f>'[1]Chart of Accounts GL'!A38</f>
        <v>330</v>
      </c>
      <c r="B30" s="200" t="str">
        <f>'Chart of Accounts GL'!B38</f>
        <v>Retained Earnings</v>
      </c>
      <c r="C30" s="201">
        <f t="shared" si="4"/>
        <v>0</v>
      </c>
      <c r="D30" s="201">
        <f>Data!K40+5000</f>
        <v>1171744</v>
      </c>
      <c r="E30" s="202"/>
      <c r="F30" s="202">
        <f>Data!L40+5300-0.36</f>
        <v>1071043.6399999999</v>
      </c>
      <c r="G30" s="203"/>
      <c r="H30" s="203">
        <f>Data!M40+5830-0.48</f>
        <v>961859.52</v>
      </c>
      <c r="I30" s="203"/>
      <c r="J30" s="203">
        <f>Data!N40+6355+0.06</f>
        <v>1244834.06</v>
      </c>
      <c r="K30" s="204"/>
      <c r="L30" s="204">
        <f>'General Ledger'!G296</f>
        <v>366000</v>
      </c>
      <c r="M30" s="351"/>
    </row>
    <row r="31" spans="1:13" ht="24" customHeight="1" x14ac:dyDescent="0.2">
      <c r="A31" s="199">
        <f>'[1]Chart of Accounts GL'!A39</f>
        <v>340</v>
      </c>
      <c r="B31" s="200" t="str">
        <f>'Chart of Accounts GL'!B39</f>
        <v>Treasury Stock</v>
      </c>
      <c r="C31" s="201">
        <f t="shared" si="4"/>
        <v>0</v>
      </c>
      <c r="D31" s="201">
        <f t="shared" si="0"/>
        <v>0</v>
      </c>
      <c r="E31" s="202">
        <f t="shared" ref="E31:J31" si="8">C31</f>
        <v>0</v>
      </c>
      <c r="F31" s="202">
        <f t="shared" si="8"/>
        <v>0</v>
      </c>
      <c r="G31" s="203">
        <f t="shared" si="8"/>
        <v>0</v>
      </c>
      <c r="H31" s="203">
        <f t="shared" si="8"/>
        <v>0</v>
      </c>
      <c r="I31" s="203">
        <f t="shared" si="8"/>
        <v>0</v>
      </c>
      <c r="J31" s="203">
        <f t="shared" si="8"/>
        <v>0</v>
      </c>
      <c r="K31" s="204">
        <v>0</v>
      </c>
      <c r="L31" s="204">
        <v>0</v>
      </c>
    </row>
    <row r="32" spans="1:13" ht="24" customHeight="1" x14ac:dyDescent="0.2">
      <c r="A32" s="199">
        <f>'[1]Chart of Accounts GL'!A42</f>
        <v>500</v>
      </c>
      <c r="B32" s="200" t="str">
        <f>'Chart of Accounts GL'!B42</f>
        <v>Sales</v>
      </c>
      <c r="C32" s="201">
        <f>K32*$C$2</f>
        <v>0</v>
      </c>
      <c r="D32" s="201">
        <f>(L32*$D$2)+150000</f>
        <v>8850000</v>
      </c>
      <c r="E32" s="202">
        <f>C32*$E$2</f>
        <v>0</v>
      </c>
      <c r="F32" s="202">
        <f>(D32-150000)*$F$2</f>
        <v>8874000</v>
      </c>
      <c r="G32" s="203">
        <f t="shared" ref="G32:I47" si="9">E32*G$2</f>
        <v>0</v>
      </c>
      <c r="H32" s="203">
        <f>(F32*H$2)</f>
        <v>9051480</v>
      </c>
      <c r="I32" s="203">
        <f t="shared" ref="I32:J47" si="10">G32*I$2</f>
        <v>0</v>
      </c>
      <c r="J32" s="203">
        <f>(H32*J$2)</f>
        <v>9141994.8000000007</v>
      </c>
      <c r="K32" s="204"/>
      <c r="L32" s="204">
        <f>Data!D38</f>
        <v>725000</v>
      </c>
    </row>
    <row r="33" spans="1:12" ht="24" customHeight="1" x14ac:dyDescent="0.2">
      <c r="A33" s="199">
        <f>'[1]Chart of Accounts GL'!A43</f>
        <v>510</v>
      </c>
      <c r="B33" s="200" t="str">
        <f>'Chart of Accounts GL'!B43</f>
        <v>Sales Discounts</v>
      </c>
      <c r="C33" s="201">
        <f t="shared" ref="C33:C51" si="11">K33*$C$2</f>
        <v>0</v>
      </c>
      <c r="D33" s="201">
        <f t="shared" ref="D33:D51" si="12">L33*$D$2</f>
        <v>0</v>
      </c>
      <c r="E33" s="202">
        <f t="shared" ref="E33:E51" si="13">C33*$E$2</f>
        <v>0</v>
      </c>
      <c r="F33" s="202">
        <f t="shared" ref="F33:F51" si="14">D33*$F$2</f>
        <v>0</v>
      </c>
      <c r="G33" s="203">
        <f t="shared" si="9"/>
        <v>0</v>
      </c>
      <c r="H33" s="203">
        <f t="shared" si="9"/>
        <v>0</v>
      </c>
      <c r="I33" s="203">
        <f t="shared" si="10"/>
        <v>0</v>
      </c>
      <c r="J33" s="203">
        <f t="shared" si="10"/>
        <v>0</v>
      </c>
      <c r="K33" s="204">
        <v>0</v>
      </c>
      <c r="L33" s="204">
        <v>0</v>
      </c>
    </row>
    <row r="34" spans="1:12" ht="24" customHeight="1" x14ac:dyDescent="0.2">
      <c r="A34" s="199">
        <f>'[1]Chart of Accounts GL'!A44</f>
        <v>511</v>
      </c>
      <c r="B34" s="200" t="str">
        <f>'Chart of Accounts GL'!B44</f>
        <v>Sales Returns &amp; Allowances</v>
      </c>
      <c r="C34" s="201">
        <f t="shared" si="11"/>
        <v>0</v>
      </c>
      <c r="D34" s="201">
        <f t="shared" si="12"/>
        <v>0</v>
      </c>
      <c r="E34" s="202">
        <f t="shared" si="13"/>
        <v>0</v>
      </c>
      <c r="F34" s="202">
        <f t="shared" si="14"/>
        <v>0</v>
      </c>
      <c r="G34" s="203">
        <f t="shared" si="9"/>
        <v>0</v>
      </c>
      <c r="H34" s="203">
        <f t="shared" si="9"/>
        <v>0</v>
      </c>
      <c r="I34" s="203">
        <f t="shared" si="10"/>
        <v>0</v>
      </c>
      <c r="J34" s="203">
        <f t="shared" si="10"/>
        <v>0</v>
      </c>
      <c r="K34" s="204">
        <v>0</v>
      </c>
      <c r="L34" s="204">
        <v>0</v>
      </c>
    </row>
    <row r="35" spans="1:12" ht="24" customHeight="1" x14ac:dyDescent="0.2">
      <c r="A35" s="199">
        <f>'[1]Chart of Accounts GL'!A46</f>
        <v>600</v>
      </c>
      <c r="B35" s="200" t="str">
        <f>'Chart of Accounts GL'!B46</f>
        <v>Cost of Goods Sold</v>
      </c>
      <c r="C35" s="201">
        <f>K35*$C$2</f>
        <v>7656000</v>
      </c>
      <c r="D35" s="201">
        <f t="shared" si="12"/>
        <v>0</v>
      </c>
      <c r="E35" s="202">
        <f>C35*$E$2-147569</f>
        <v>7661551</v>
      </c>
      <c r="F35" s="202">
        <f t="shared" si="14"/>
        <v>0</v>
      </c>
      <c r="G35" s="203">
        <f>E35*G$2-189034</f>
        <v>7625748.0200000005</v>
      </c>
      <c r="H35" s="203">
        <f t="shared" si="9"/>
        <v>0</v>
      </c>
      <c r="I35" s="203">
        <f>(G35*I$2)+150000</f>
        <v>7852005.5002000006</v>
      </c>
      <c r="J35" s="203">
        <f t="shared" si="10"/>
        <v>0</v>
      </c>
      <c r="K35" s="204">
        <f>L32*Data!D39</f>
        <v>638000</v>
      </c>
      <c r="L35" s="204"/>
    </row>
    <row r="36" spans="1:12" ht="24" customHeight="1" x14ac:dyDescent="0.2">
      <c r="A36" s="199">
        <f>'[1]Chart of Accounts GL'!A48</f>
        <v>700</v>
      </c>
      <c r="B36" s="200" t="str">
        <f>'Chart of Accounts GL'!B48</f>
        <v>Wage Expense (hourly workers)</v>
      </c>
      <c r="C36" s="201">
        <f t="shared" si="11"/>
        <v>120000</v>
      </c>
      <c r="D36" s="201">
        <f t="shared" si="12"/>
        <v>0</v>
      </c>
      <c r="E36" s="202">
        <f t="shared" si="13"/>
        <v>122400</v>
      </c>
      <c r="F36" s="202">
        <f t="shared" si="14"/>
        <v>0</v>
      </c>
      <c r="G36" s="203">
        <f>E36*G$2</f>
        <v>124848</v>
      </c>
      <c r="H36" s="203">
        <f t="shared" si="9"/>
        <v>0</v>
      </c>
      <c r="I36" s="203">
        <f t="shared" si="10"/>
        <v>126096.48</v>
      </c>
      <c r="J36" s="203">
        <f t="shared" si="10"/>
        <v>0</v>
      </c>
      <c r="K36" s="204">
        <f>Data!D40</f>
        <v>10000</v>
      </c>
      <c r="L36" s="204"/>
    </row>
    <row r="37" spans="1:12" ht="24" customHeight="1" x14ac:dyDescent="0.2">
      <c r="A37" s="199">
        <f>'[1]Chart of Accounts GL'!A49</f>
        <v>701</v>
      </c>
      <c r="B37" s="200" t="str">
        <f>'Chart of Accounts GL'!B49</f>
        <v>Salaries Expense (Exempt Staff)</v>
      </c>
      <c r="C37" s="201">
        <f t="shared" si="11"/>
        <v>360000</v>
      </c>
      <c r="D37" s="201">
        <f t="shared" si="12"/>
        <v>0</v>
      </c>
      <c r="E37" s="202">
        <f t="shared" si="13"/>
        <v>367200</v>
      </c>
      <c r="F37" s="202">
        <f t="shared" si="14"/>
        <v>0</v>
      </c>
      <c r="G37" s="203">
        <f t="shared" si="9"/>
        <v>374544</v>
      </c>
      <c r="H37" s="203">
        <f t="shared" si="9"/>
        <v>0</v>
      </c>
      <c r="I37" s="203">
        <f t="shared" si="10"/>
        <v>378289.44</v>
      </c>
      <c r="J37" s="203">
        <f t="shared" si="10"/>
        <v>0</v>
      </c>
      <c r="K37" s="204">
        <f>Data!D41</f>
        <v>30000</v>
      </c>
      <c r="L37" s="204"/>
    </row>
    <row r="38" spans="1:12" ht="24" customHeight="1" x14ac:dyDescent="0.2">
      <c r="A38" s="199">
        <f>'[1]Chart of Accounts GL'!A50</f>
        <v>702</v>
      </c>
      <c r="B38" s="200" t="str">
        <f>'Chart of Accounts GL'!B50</f>
        <v>Marketing Expense</v>
      </c>
      <c r="C38" s="201">
        <f t="shared" si="11"/>
        <v>288000</v>
      </c>
      <c r="D38" s="201">
        <f t="shared" si="12"/>
        <v>0</v>
      </c>
      <c r="E38" s="202">
        <f t="shared" si="13"/>
        <v>293760</v>
      </c>
      <c r="F38" s="202">
        <f t="shared" si="14"/>
        <v>0</v>
      </c>
      <c r="G38" s="203">
        <f t="shared" si="9"/>
        <v>299635.20000000001</v>
      </c>
      <c r="H38" s="203">
        <f t="shared" si="9"/>
        <v>0</v>
      </c>
      <c r="I38" s="203">
        <f>G38*I$2</f>
        <v>302631.55200000003</v>
      </c>
      <c r="J38" s="203">
        <f t="shared" si="10"/>
        <v>0</v>
      </c>
      <c r="K38" s="204">
        <f>Data!D42</f>
        <v>24000</v>
      </c>
      <c r="L38" s="204"/>
    </row>
    <row r="39" spans="1:12" ht="24" customHeight="1" x14ac:dyDescent="0.2">
      <c r="A39" s="199">
        <f>'[1]Chart of Accounts GL'!A51</f>
        <v>703</v>
      </c>
      <c r="B39" s="200" t="str">
        <f>'Chart of Accounts GL'!B51</f>
        <v>Travel and Entertainment Expense</v>
      </c>
      <c r="C39" s="201">
        <f t="shared" si="11"/>
        <v>27600</v>
      </c>
      <c r="D39" s="201">
        <f t="shared" si="12"/>
        <v>0</v>
      </c>
      <c r="E39" s="202">
        <f t="shared" si="13"/>
        <v>28152</v>
      </c>
      <c r="F39" s="202">
        <f t="shared" si="14"/>
        <v>0</v>
      </c>
      <c r="G39" s="203">
        <f t="shared" si="9"/>
        <v>28715.040000000001</v>
      </c>
      <c r="H39" s="203">
        <f t="shared" si="9"/>
        <v>0</v>
      </c>
      <c r="I39" s="203">
        <f t="shared" si="10"/>
        <v>29002.190399999999</v>
      </c>
      <c r="J39" s="203">
        <f t="shared" si="10"/>
        <v>0</v>
      </c>
      <c r="K39" s="204">
        <f>Data!D43</f>
        <v>2300</v>
      </c>
      <c r="L39" s="204"/>
    </row>
    <row r="40" spans="1:12" ht="24" customHeight="1" x14ac:dyDescent="0.2">
      <c r="A40" s="199">
        <f>'[1]Chart of Accounts GL'!A52</f>
        <v>704</v>
      </c>
      <c r="B40" s="200" t="str">
        <f>'Chart of Accounts GL'!B52</f>
        <v>Bad Debt Expense</v>
      </c>
      <c r="C40" s="201">
        <f t="shared" si="11"/>
        <v>0</v>
      </c>
      <c r="D40" s="201">
        <f t="shared" si="12"/>
        <v>0</v>
      </c>
      <c r="E40" s="202">
        <f t="shared" si="13"/>
        <v>0</v>
      </c>
      <c r="F40" s="202">
        <f t="shared" si="14"/>
        <v>0</v>
      </c>
      <c r="G40" s="203">
        <f t="shared" si="9"/>
        <v>0</v>
      </c>
      <c r="H40" s="203">
        <f t="shared" si="9"/>
        <v>0</v>
      </c>
      <c r="I40" s="203">
        <f t="shared" si="10"/>
        <v>0</v>
      </c>
      <c r="J40" s="203">
        <f t="shared" si="10"/>
        <v>0</v>
      </c>
      <c r="K40" s="204">
        <v>0</v>
      </c>
      <c r="L40" s="204">
        <v>0</v>
      </c>
    </row>
    <row r="41" spans="1:12" ht="24" customHeight="1" x14ac:dyDescent="0.2">
      <c r="A41" s="199">
        <f>'[1]Chart of Accounts GL'!A53</f>
        <v>705</v>
      </c>
      <c r="B41" s="200" t="str">
        <f>'Chart of Accounts GL'!B53</f>
        <v>Property Tax Expense</v>
      </c>
      <c r="C41" s="201">
        <f t="shared" si="11"/>
        <v>0</v>
      </c>
      <c r="D41" s="201">
        <f t="shared" si="12"/>
        <v>0</v>
      </c>
      <c r="E41" s="202">
        <f t="shared" si="13"/>
        <v>0</v>
      </c>
      <c r="F41" s="202">
        <f t="shared" si="14"/>
        <v>0</v>
      </c>
      <c r="G41" s="203">
        <f t="shared" si="9"/>
        <v>0</v>
      </c>
      <c r="H41" s="203">
        <f t="shared" si="9"/>
        <v>0</v>
      </c>
      <c r="I41" s="203">
        <f t="shared" si="10"/>
        <v>0</v>
      </c>
      <c r="J41" s="203">
        <f t="shared" si="10"/>
        <v>0</v>
      </c>
      <c r="K41" s="207">
        <v>0</v>
      </c>
      <c r="L41" s="207">
        <v>0</v>
      </c>
    </row>
    <row r="42" spans="1:12" ht="24" customHeight="1" x14ac:dyDescent="0.2">
      <c r="A42" s="199">
        <f>'[1]Chart of Accounts GL'!A54</f>
        <v>706</v>
      </c>
      <c r="B42" s="200" t="str">
        <f>'Chart of Accounts GL'!B54</f>
        <v>Office Maintenance &amp; Repair Expense</v>
      </c>
      <c r="C42" s="201">
        <f t="shared" si="11"/>
        <v>6000</v>
      </c>
      <c r="D42" s="201">
        <f t="shared" si="12"/>
        <v>0</v>
      </c>
      <c r="E42" s="202">
        <f t="shared" si="13"/>
        <v>6120</v>
      </c>
      <c r="F42" s="202">
        <f t="shared" si="14"/>
        <v>0</v>
      </c>
      <c r="G42" s="203">
        <f t="shared" si="9"/>
        <v>6242.4000000000005</v>
      </c>
      <c r="H42" s="203">
        <f t="shared" si="9"/>
        <v>0</v>
      </c>
      <c r="I42" s="203">
        <f t="shared" si="10"/>
        <v>6304.8240000000005</v>
      </c>
      <c r="J42" s="203">
        <f t="shared" si="10"/>
        <v>0</v>
      </c>
      <c r="K42" s="204">
        <f>Data!D44</f>
        <v>500</v>
      </c>
      <c r="L42" s="204"/>
    </row>
    <row r="43" spans="1:12" ht="24" customHeight="1" x14ac:dyDescent="0.2">
      <c r="A43" s="199">
        <f>'[1]Chart of Accounts GL'!A55</f>
        <v>707</v>
      </c>
      <c r="B43" s="200" t="str">
        <f>'Chart of Accounts GL'!B55</f>
        <v>Legal Expenses</v>
      </c>
      <c r="C43" s="201">
        <f>(C2*K43)</f>
        <v>198600</v>
      </c>
      <c r="D43" s="201">
        <f t="shared" si="12"/>
        <v>0</v>
      </c>
      <c r="E43" s="202">
        <f t="shared" si="13"/>
        <v>202572</v>
      </c>
      <c r="F43" s="202">
        <f t="shared" si="14"/>
        <v>0</v>
      </c>
      <c r="G43" s="203">
        <f>E43*G$2</f>
        <v>206623.44</v>
      </c>
      <c r="H43" s="203">
        <f t="shared" si="9"/>
        <v>0</v>
      </c>
      <c r="I43" s="203">
        <f>G43*I$2</f>
        <v>208689.67440000002</v>
      </c>
      <c r="J43" s="203">
        <f t="shared" si="10"/>
        <v>0</v>
      </c>
      <c r="K43" s="204">
        <f>Data!D45</f>
        <v>16550</v>
      </c>
      <c r="L43" s="204"/>
    </row>
    <row r="44" spans="1:12" ht="24" customHeight="1" x14ac:dyDescent="0.2">
      <c r="A44" s="199">
        <f>'[1]Chart of Accounts GL'!A56</f>
        <v>708</v>
      </c>
      <c r="B44" s="200" t="str">
        <f>'Chart of Accounts GL'!B56</f>
        <v>Insurance Expense</v>
      </c>
      <c r="C44" s="201">
        <f t="shared" si="11"/>
        <v>24000</v>
      </c>
      <c r="D44" s="201">
        <f t="shared" si="12"/>
        <v>0</v>
      </c>
      <c r="E44" s="202">
        <f t="shared" si="13"/>
        <v>24480</v>
      </c>
      <c r="F44" s="202">
        <f t="shared" si="14"/>
        <v>0</v>
      </c>
      <c r="G44" s="203">
        <f t="shared" ref="G44:J51" si="15">E44*G$2</f>
        <v>24969.600000000002</v>
      </c>
      <c r="H44" s="203">
        <f t="shared" si="9"/>
        <v>0</v>
      </c>
      <c r="I44" s="203">
        <f>G44*I$2</f>
        <v>25219.296000000002</v>
      </c>
      <c r="J44" s="203">
        <f t="shared" si="10"/>
        <v>0</v>
      </c>
      <c r="K44" s="204">
        <f>Data!D46</f>
        <v>2000</v>
      </c>
      <c r="L44" s="204"/>
    </row>
    <row r="45" spans="1:12" ht="24" customHeight="1" x14ac:dyDescent="0.2">
      <c r="A45" s="199">
        <f>'[1]Chart of Accounts GL'!A57</f>
        <v>709</v>
      </c>
      <c r="B45" s="200" t="str">
        <f>'Chart of Accounts GL'!B57</f>
        <v>Utilities Expense</v>
      </c>
      <c r="C45" s="201">
        <f t="shared" si="11"/>
        <v>12000</v>
      </c>
      <c r="D45" s="201">
        <f t="shared" si="12"/>
        <v>0</v>
      </c>
      <c r="E45" s="202">
        <f t="shared" si="13"/>
        <v>12240</v>
      </c>
      <c r="F45" s="202">
        <f t="shared" si="14"/>
        <v>0</v>
      </c>
      <c r="G45" s="203">
        <f t="shared" si="15"/>
        <v>12484.800000000001</v>
      </c>
      <c r="H45" s="203">
        <f t="shared" si="9"/>
        <v>0</v>
      </c>
      <c r="I45" s="203">
        <f t="shared" si="9"/>
        <v>12609.648000000001</v>
      </c>
      <c r="J45" s="203">
        <f t="shared" si="10"/>
        <v>0</v>
      </c>
      <c r="K45" s="204">
        <f>Data!D47</f>
        <v>1000</v>
      </c>
      <c r="L45" s="204"/>
    </row>
    <row r="46" spans="1:12" ht="24" customHeight="1" x14ac:dyDescent="0.2">
      <c r="A46" s="199">
        <f>'[1]Chart of Accounts GL'!A58</f>
        <v>710</v>
      </c>
      <c r="B46" s="200" t="str">
        <f>'Chart of Accounts GL'!B58</f>
        <v>Office Supplies Expense</v>
      </c>
      <c r="C46" s="201">
        <f t="shared" si="11"/>
        <v>3480</v>
      </c>
      <c r="D46" s="201">
        <f t="shared" si="12"/>
        <v>0</v>
      </c>
      <c r="E46" s="202">
        <f t="shared" si="13"/>
        <v>3549.6</v>
      </c>
      <c r="F46" s="202">
        <f t="shared" si="14"/>
        <v>0</v>
      </c>
      <c r="G46" s="203">
        <f t="shared" si="15"/>
        <v>3620.5920000000001</v>
      </c>
      <c r="H46" s="203">
        <f t="shared" si="9"/>
        <v>0</v>
      </c>
      <c r="I46" s="203">
        <f t="shared" si="9"/>
        <v>3656.79792</v>
      </c>
      <c r="J46" s="203">
        <f t="shared" si="10"/>
        <v>0</v>
      </c>
      <c r="K46" s="204">
        <f>Data!D48</f>
        <v>290</v>
      </c>
      <c r="L46" s="204"/>
    </row>
    <row r="47" spans="1:12" ht="24" customHeight="1" x14ac:dyDescent="0.2">
      <c r="A47" s="199">
        <f>'[1]Chart of Accounts GL'!A59</f>
        <v>711</v>
      </c>
      <c r="B47" s="200" t="str">
        <f>'Chart of Accounts GL'!B59</f>
        <v>Telecommunications Expense</v>
      </c>
      <c r="C47" s="201">
        <f t="shared" si="11"/>
        <v>660</v>
      </c>
      <c r="D47" s="201">
        <f t="shared" si="12"/>
        <v>0</v>
      </c>
      <c r="E47" s="202">
        <f t="shared" si="13"/>
        <v>673.2</v>
      </c>
      <c r="F47" s="202">
        <f t="shared" si="14"/>
        <v>0</v>
      </c>
      <c r="G47" s="203">
        <f t="shared" si="15"/>
        <v>686.6640000000001</v>
      </c>
      <c r="H47" s="203">
        <f t="shared" si="9"/>
        <v>0</v>
      </c>
      <c r="I47" s="203">
        <f t="shared" si="9"/>
        <v>693.53064000000006</v>
      </c>
      <c r="J47" s="203">
        <f t="shared" si="10"/>
        <v>0</v>
      </c>
      <c r="K47" s="204">
        <f>Data!D49</f>
        <v>55</v>
      </c>
      <c r="L47" s="204"/>
    </row>
    <row r="48" spans="1:12" ht="24" customHeight="1" x14ac:dyDescent="0.2">
      <c r="A48" s="199">
        <f>'[1]Chart of Accounts GL'!A60</f>
        <v>712</v>
      </c>
      <c r="B48" s="200" t="str">
        <f>'Chart of Accounts GL'!B60</f>
        <v>Depreciation Expense -  Equip &amp; Furniture - Warehouse</v>
      </c>
      <c r="C48" s="201">
        <f t="shared" si="11"/>
        <v>1980</v>
      </c>
      <c r="D48" s="201">
        <f t="shared" si="12"/>
        <v>0</v>
      </c>
      <c r="E48" s="202">
        <f t="shared" si="13"/>
        <v>2019.6000000000001</v>
      </c>
      <c r="F48" s="202">
        <f t="shared" si="14"/>
        <v>0</v>
      </c>
      <c r="G48" s="203">
        <f t="shared" si="15"/>
        <v>2059.9920000000002</v>
      </c>
      <c r="H48" s="203">
        <f t="shared" si="15"/>
        <v>0</v>
      </c>
      <c r="I48" s="203">
        <f t="shared" si="15"/>
        <v>2080.5919200000003</v>
      </c>
      <c r="J48" s="203">
        <f t="shared" si="15"/>
        <v>0</v>
      </c>
      <c r="K48" s="204">
        <f>Data!D50</f>
        <v>165</v>
      </c>
      <c r="L48" s="204"/>
    </row>
    <row r="49" spans="1:12" ht="24" customHeight="1" x14ac:dyDescent="0.2">
      <c r="A49" s="199">
        <f>'[1]Chart of Accounts GL'!A61</f>
        <v>713</v>
      </c>
      <c r="B49" s="200" t="str">
        <f>'Chart of Accounts GL'!B61</f>
        <v>Depreciation Expense - Equip &amp; Furniture - Office</v>
      </c>
      <c r="C49" s="201">
        <f t="shared" si="11"/>
        <v>1680</v>
      </c>
      <c r="D49" s="201">
        <f t="shared" si="12"/>
        <v>0</v>
      </c>
      <c r="E49" s="202">
        <f t="shared" si="13"/>
        <v>1713.6000000000001</v>
      </c>
      <c r="F49" s="202">
        <f t="shared" si="14"/>
        <v>0</v>
      </c>
      <c r="G49" s="203">
        <f t="shared" si="15"/>
        <v>1747.8720000000001</v>
      </c>
      <c r="H49" s="203">
        <f t="shared" si="15"/>
        <v>0</v>
      </c>
      <c r="I49" s="203">
        <f t="shared" si="15"/>
        <v>1765.3507200000001</v>
      </c>
      <c r="J49" s="203">
        <f t="shared" si="15"/>
        <v>0</v>
      </c>
      <c r="K49" s="204">
        <f>Data!D51</f>
        <v>140</v>
      </c>
      <c r="L49" s="204"/>
    </row>
    <row r="50" spans="1:12" ht="24" customHeight="1" x14ac:dyDescent="0.2">
      <c r="A50" s="199">
        <f>'[1]Chart of Accounts GL'!A63</f>
        <v>800</v>
      </c>
      <c r="B50" s="200" t="str">
        <f>'Chart of Accounts GL'!B63</f>
        <v>Rent Income</v>
      </c>
      <c r="C50" s="201">
        <f t="shared" si="11"/>
        <v>0</v>
      </c>
      <c r="D50" s="201">
        <f t="shared" si="12"/>
        <v>0</v>
      </c>
      <c r="E50" s="202">
        <f t="shared" si="13"/>
        <v>0</v>
      </c>
      <c r="F50" s="202">
        <f t="shared" si="14"/>
        <v>0</v>
      </c>
      <c r="G50" s="203">
        <f t="shared" si="15"/>
        <v>0</v>
      </c>
      <c r="H50" s="203">
        <f t="shared" si="15"/>
        <v>0</v>
      </c>
      <c r="I50" s="203">
        <f t="shared" si="15"/>
        <v>0</v>
      </c>
      <c r="J50" s="203">
        <f t="shared" si="15"/>
        <v>0</v>
      </c>
      <c r="K50" s="204">
        <v>0</v>
      </c>
      <c r="L50" s="204">
        <v>0</v>
      </c>
    </row>
    <row r="51" spans="1:12" ht="24" customHeight="1" x14ac:dyDescent="0.2">
      <c r="A51" s="199">
        <f>'[1]Chart of Accounts GL'!A65</f>
        <v>900</v>
      </c>
      <c r="B51" s="200" t="str">
        <f>'Chart of Accounts GL'!B65</f>
        <v>Interest Expense</v>
      </c>
      <c r="C51" s="201">
        <f t="shared" si="11"/>
        <v>0</v>
      </c>
      <c r="D51" s="201">
        <f t="shared" si="12"/>
        <v>0</v>
      </c>
      <c r="E51" s="202">
        <f t="shared" si="13"/>
        <v>0</v>
      </c>
      <c r="F51" s="202">
        <f t="shared" si="14"/>
        <v>0</v>
      </c>
      <c r="G51" s="203">
        <f t="shared" si="15"/>
        <v>0</v>
      </c>
      <c r="H51" s="203">
        <f t="shared" si="15"/>
        <v>0</v>
      </c>
      <c r="I51" s="203">
        <f t="shared" si="15"/>
        <v>0</v>
      </c>
      <c r="J51" s="203">
        <f t="shared" si="15"/>
        <v>0</v>
      </c>
      <c r="K51" s="204">
        <v>0</v>
      </c>
      <c r="L51" s="204">
        <v>0</v>
      </c>
    </row>
    <row r="52" spans="1:12" ht="24" customHeight="1" x14ac:dyDescent="0.2">
      <c r="A52" s="199"/>
      <c r="B52" s="200"/>
      <c r="C52" s="201"/>
      <c r="D52" s="201"/>
      <c r="E52" s="202"/>
      <c r="F52" s="202"/>
      <c r="G52" s="203"/>
      <c r="H52" s="203"/>
      <c r="I52" s="203"/>
      <c r="J52" s="203"/>
      <c r="K52" s="204"/>
      <c r="L52" s="204"/>
    </row>
    <row r="53" spans="1:12" ht="24" customHeight="1" x14ac:dyDescent="0.2">
      <c r="A53" s="199"/>
      <c r="B53" s="205" t="s">
        <v>138</v>
      </c>
      <c r="C53" s="201">
        <f>SUM(C7:C51)</f>
        <v>14088896</v>
      </c>
      <c r="D53" s="201">
        <f t="shared" ref="D53:L53" si="16">SUM(D7:D51)</f>
        <v>14088896</v>
      </c>
      <c r="E53" s="202">
        <f t="shared" si="16"/>
        <v>14069624.759999998</v>
      </c>
      <c r="F53" s="202">
        <f t="shared" si="16"/>
        <v>14069624.76</v>
      </c>
      <c r="G53" s="203">
        <f t="shared" si="16"/>
        <v>14239378.756000001</v>
      </c>
      <c r="H53" s="203">
        <f t="shared" si="16"/>
        <v>14239378.752</v>
      </c>
      <c r="I53" s="203">
        <f>SUM(I7:I51)</f>
        <v>14659097.62324</v>
      </c>
      <c r="J53" s="203">
        <f>SUM(J7:J51)</f>
        <v>14659097.622880001</v>
      </c>
      <c r="K53" s="204">
        <f t="shared" si="16"/>
        <v>5159100</v>
      </c>
      <c r="L53" s="204">
        <f t="shared" si="16"/>
        <v>5159100</v>
      </c>
    </row>
    <row r="55" spans="1:12" x14ac:dyDescent="0.2">
      <c r="A55" s="24" t="s">
        <v>159</v>
      </c>
      <c r="C55" s="332">
        <f>C53-D53</f>
        <v>0</v>
      </c>
      <c r="D55" s="332"/>
      <c r="E55" s="332">
        <f>E53-F53</f>
        <v>0</v>
      </c>
      <c r="F55" s="332"/>
      <c r="G55" s="332">
        <f>G53-H53</f>
        <v>4.0000006556510925E-3</v>
      </c>
      <c r="H55" s="332"/>
      <c r="I55" s="332">
        <f>I53-J53</f>
        <v>3.5999901592731476E-4</v>
      </c>
      <c r="J55" s="332"/>
      <c r="K55" s="332">
        <f>K53-L53</f>
        <v>0</v>
      </c>
    </row>
    <row r="56" spans="1:12" x14ac:dyDescent="0.2">
      <c r="J56" s="109"/>
    </row>
    <row r="60" spans="1:12" x14ac:dyDescent="0.2">
      <c r="J60" s="109"/>
    </row>
  </sheetData>
  <pageMargins left="0.75" right="0.5" top="0.5" bottom="0.5" header="0.5" footer="0.5"/>
  <pageSetup scale="47" orientation="landscape" r:id="rId1"/>
  <headerFooter alignWithMargins="0"/>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J40"/>
  <sheetViews>
    <sheetView workbookViewId="0">
      <selection activeCell="N10" sqref="N10"/>
    </sheetView>
  </sheetViews>
  <sheetFormatPr defaultColWidth="8.85546875" defaultRowHeight="11.25" x14ac:dyDescent="0.2"/>
  <cols>
    <col min="1" max="1" width="46.140625" style="45" customWidth="1"/>
    <col min="2" max="2" width="21" style="45" customWidth="1"/>
    <col min="3" max="3" width="2.42578125" style="45" customWidth="1"/>
    <col min="4" max="4" width="21" style="45" customWidth="1"/>
    <col min="5" max="5" width="2.42578125" style="45" customWidth="1"/>
    <col min="6" max="6" width="21" style="45" customWidth="1"/>
    <col min="7" max="7" width="2.42578125" style="45" customWidth="1"/>
    <col min="8" max="8" width="21" style="45" customWidth="1"/>
    <col min="9" max="9" width="2.42578125" style="45" customWidth="1"/>
    <col min="10" max="10" width="21" style="45" customWidth="1"/>
    <col min="11" max="16384" width="8.85546875" style="45"/>
  </cols>
  <sheetData>
    <row r="1" spans="1:10" x14ac:dyDescent="0.2">
      <c r="A1" s="101" t="str">
        <f>'[1]Chart of Accounts GL'!A1</f>
        <v>AC Speed Corporation</v>
      </c>
      <c r="B1" s="101"/>
      <c r="C1" s="101"/>
      <c r="D1" s="101"/>
      <c r="E1" s="101"/>
      <c r="F1" s="101"/>
      <c r="G1" s="101"/>
      <c r="H1" s="101"/>
      <c r="I1" s="101"/>
      <c r="J1" s="101"/>
    </row>
    <row r="2" spans="1:10" x14ac:dyDescent="0.2">
      <c r="A2" s="101" t="s">
        <v>86</v>
      </c>
      <c r="B2" s="101"/>
      <c r="C2" s="101"/>
      <c r="D2" s="101"/>
      <c r="E2" s="101"/>
      <c r="F2" s="101"/>
      <c r="G2" s="101"/>
      <c r="H2" s="101"/>
      <c r="I2" s="101"/>
      <c r="J2" s="101"/>
    </row>
    <row r="3" spans="1:10" ht="20.25" customHeight="1" x14ac:dyDescent="0.2">
      <c r="A3" s="102"/>
      <c r="B3" s="103">
        <f>'Adjusted Trial Balances'!C3</f>
        <v>41274</v>
      </c>
      <c r="C3" s="103"/>
      <c r="D3" s="103">
        <f>'Adjusted Trial Balances'!E3</f>
        <v>40908</v>
      </c>
      <c r="E3" s="103"/>
      <c r="F3" s="104">
        <f>'Adjusted Trial Balances'!G3</f>
        <v>40543</v>
      </c>
      <c r="G3" s="103"/>
      <c r="H3" s="104">
        <f>'Adjusted Trial Balances'!I3</f>
        <v>40178</v>
      </c>
      <c r="I3" s="103"/>
      <c r="J3" s="104">
        <f>'Adjusted Trial Balances'!K3</f>
        <v>41060</v>
      </c>
    </row>
    <row r="4" spans="1:10" ht="20.25" customHeight="1" x14ac:dyDescent="0.2">
      <c r="A4" s="208"/>
      <c r="B4" s="208"/>
      <c r="C4" s="208"/>
      <c r="D4" s="208"/>
      <c r="E4" s="208"/>
      <c r="F4" s="208"/>
      <c r="G4" s="208"/>
      <c r="H4" s="208"/>
      <c r="I4" s="208"/>
      <c r="J4" s="208"/>
    </row>
    <row r="5" spans="1:10" ht="20.25" customHeight="1" x14ac:dyDescent="0.2">
      <c r="A5" s="208"/>
      <c r="B5" s="209"/>
      <c r="C5" s="209"/>
      <c r="D5" s="209"/>
      <c r="E5" s="209"/>
      <c r="F5" s="209"/>
      <c r="G5" s="209"/>
      <c r="H5" s="209"/>
      <c r="I5" s="209"/>
      <c r="J5" s="209"/>
    </row>
    <row r="6" spans="1:10" ht="20.25" customHeight="1" x14ac:dyDescent="0.2">
      <c r="A6" s="208"/>
      <c r="B6" s="209"/>
      <c r="C6" s="209"/>
      <c r="D6" s="209"/>
      <c r="E6" s="209"/>
      <c r="F6" s="209"/>
      <c r="G6" s="209"/>
      <c r="H6" s="209"/>
      <c r="I6" s="209"/>
      <c r="J6" s="209"/>
    </row>
    <row r="7" spans="1:10" ht="20.25" customHeight="1" x14ac:dyDescent="0.2">
      <c r="A7" s="208"/>
      <c r="B7" s="210"/>
      <c r="C7" s="210"/>
      <c r="D7" s="210"/>
      <c r="E7" s="210"/>
      <c r="F7" s="210"/>
      <c r="G7" s="210"/>
      <c r="H7" s="210"/>
      <c r="I7" s="210"/>
      <c r="J7" s="210"/>
    </row>
    <row r="8" spans="1:10" ht="20.25" customHeight="1" x14ac:dyDescent="0.2">
      <c r="A8" s="208"/>
      <c r="B8" s="209"/>
      <c r="C8" s="209"/>
      <c r="D8" s="209"/>
      <c r="E8" s="209"/>
      <c r="F8" s="209"/>
      <c r="G8" s="209"/>
      <c r="H8" s="209"/>
      <c r="I8" s="209"/>
      <c r="J8" s="209"/>
    </row>
    <row r="9" spans="1:10" ht="20.25" customHeight="1" x14ac:dyDescent="0.2">
      <c r="A9" s="208"/>
      <c r="B9" s="209"/>
      <c r="C9" s="209"/>
      <c r="D9" s="209"/>
      <c r="E9" s="209"/>
      <c r="F9" s="209"/>
      <c r="G9" s="209"/>
      <c r="H9" s="209"/>
      <c r="I9" s="209"/>
      <c r="J9" s="209"/>
    </row>
    <row r="10" spans="1:10" ht="20.25" customHeight="1" x14ac:dyDescent="0.2">
      <c r="A10" s="208"/>
      <c r="B10" s="210"/>
      <c r="C10" s="210"/>
      <c r="D10" s="210"/>
      <c r="E10" s="210"/>
      <c r="F10" s="210"/>
      <c r="G10" s="210"/>
      <c r="H10" s="210"/>
      <c r="I10" s="210"/>
      <c r="J10" s="210"/>
    </row>
    <row r="11" spans="1:10" ht="20.25" customHeight="1" x14ac:dyDescent="0.2">
      <c r="A11" s="208"/>
      <c r="B11" s="209"/>
      <c r="C11" s="209"/>
      <c r="D11" s="209"/>
      <c r="E11" s="209"/>
      <c r="F11" s="209"/>
      <c r="G11" s="209"/>
      <c r="H11" s="209"/>
      <c r="I11" s="209"/>
      <c r="J11" s="209"/>
    </row>
    <row r="12" spans="1:10" ht="20.25" customHeight="1" x14ac:dyDescent="0.2">
      <c r="A12" s="208"/>
      <c r="B12" s="209"/>
      <c r="C12" s="209"/>
      <c r="D12" s="209"/>
      <c r="E12" s="209"/>
      <c r="F12" s="209"/>
      <c r="G12" s="209"/>
      <c r="H12" s="209"/>
      <c r="I12" s="209"/>
      <c r="J12" s="209"/>
    </row>
    <row r="13" spans="1:10" ht="20.25" customHeight="1" x14ac:dyDescent="0.2">
      <c r="A13" s="208"/>
      <c r="B13" s="209"/>
      <c r="C13" s="209"/>
      <c r="D13" s="209"/>
      <c r="E13" s="209"/>
      <c r="F13" s="209"/>
      <c r="G13" s="209"/>
      <c r="H13" s="209"/>
      <c r="I13" s="209"/>
      <c r="J13" s="209"/>
    </row>
    <row r="14" spans="1:10" ht="20.25" customHeight="1" x14ac:dyDescent="0.2">
      <c r="A14" s="208"/>
      <c r="B14" s="209"/>
      <c r="C14" s="209"/>
      <c r="D14" s="209"/>
      <c r="E14" s="209"/>
      <c r="F14" s="209"/>
      <c r="G14" s="209"/>
      <c r="H14" s="209"/>
      <c r="I14" s="209"/>
      <c r="J14" s="209"/>
    </row>
    <row r="15" spans="1:10" ht="20.25" customHeight="1" x14ac:dyDescent="0.2">
      <c r="A15" s="208"/>
      <c r="B15" s="209"/>
      <c r="C15" s="209"/>
      <c r="D15" s="209"/>
      <c r="E15" s="209"/>
      <c r="F15" s="209"/>
      <c r="G15" s="209"/>
      <c r="H15" s="209"/>
      <c r="I15" s="209"/>
      <c r="J15" s="209"/>
    </row>
    <row r="16" spans="1:10" ht="20.25" customHeight="1" x14ac:dyDescent="0.2">
      <c r="A16" s="208"/>
      <c r="B16" s="209"/>
      <c r="C16" s="209"/>
      <c r="D16" s="209"/>
      <c r="E16" s="209"/>
      <c r="F16" s="209"/>
      <c r="G16" s="209"/>
      <c r="H16" s="209"/>
      <c r="I16" s="209"/>
      <c r="J16" s="209"/>
    </row>
    <row r="17" spans="1:10" ht="20.25" customHeight="1" x14ac:dyDescent="0.2">
      <c r="A17" s="208"/>
      <c r="B17" s="209"/>
      <c r="C17" s="209"/>
      <c r="D17" s="209"/>
      <c r="E17" s="209"/>
      <c r="F17" s="209"/>
      <c r="G17" s="209"/>
      <c r="H17" s="209"/>
      <c r="I17" s="209"/>
      <c r="J17" s="209"/>
    </row>
    <row r="18" spans="1:10" ht="20.25" customHeight="1" x14ac:dyDescent="0.2">
      <c r="A18" s="208"/>
      <c r="B18" s="209"/>
      <c r="C18" s="209"/>
      <c r="D18" s="209"/>
      <c r="E18" s="209"/>
      <c r="F18" s="209"/>
      <c r="G18" s="209"/>
      <c r="H18" s="209"/>
      <c r="I18" s="209"/>
      <c r="J18" s="209"/>
    </row>
    <row r="19" spans="1:10" ht="20.25" customHeight="1" x14ac:dyDescent="0.2">
      <c r="A19" s="208"/>
      <c r="B19" s="209"/>
      <c r="C19" s="209"/>
      <c r="D19" s="209"/>
      <c r="E19" s="209"/>
      <c r="F19" s="209"/>
      <c r="G19" s="209"/>
      <c r="H19" s="209"/>
      <c r="I19" s="209"/>
      <c r="J19" s="209"/>
    </row>
    <row r="20" spans="1:10" ht="20.25" customHeight="1" x14ac:dyDescent="0.2">
      <c r="A20" s="208"/>
      <c r="B20" s="209"/>
      <c r="C20" s="209"/>
      <c r="D20" s="209"/>
      <c r="E20" s="209"/>
      <c r="F20" s="209"/>
      <c r="G20" s="209"/>
      <c r="H20" s="209"/>
      <c r="I20" s="209"/>
      <c r="J20" s="209"/>
    </row>
    <row r="21" spans="1:10" ht="20.25" customHeight="1" x14ac:dyDescent="0.2">
      <c r="A21" s="208"/>
      <c r="B21" s="209"/>
      <c r="C21" s="209"/>
      <c r="D21" s="209"/>
      <c r="E21" s="209"/>
      <c r="F21" s="209"/>
      <c r="G21" s="209"/>
      <c r="H21" s="209"/>
      <c r="I21" s="209"/>
      <c r="J21" s="209"/>
    </row>
    <row r="22" spans="1:10" ht="20.25" customHeight="1" x14ac:dyDescent="0.2">
      <c r="A22" s="208"/>
      <c r="B22" s="209"/>
      <c r="C22" s="209"/>
      <c r="D22" s="209"/>
      <c r="E22" s="209"/>
      <c r="F22" s="209"/>
      <c r="G22" s="209"/>
      <c r="H22" s="209"/>
      <c r="I22" s="209"/>
      <c r="J22" s="209"/>
    </row>
    <row r="23" spans="1:10" ht="20.25" customHeight="1" x14ac:dyDescent="0.2">
      <c r="A23" s="208"/>
      <c r="B23" s="209"/>
      <c r="C23" s="209"/>
      <c r="D23" s="209"/>
      <c r="E23" s="209"/>
      <c r="F23" s="209"/>
      <c r="G23" s="209"/>
      <c r="H23" s="209"/>
      <c r="I23" s="209"/>
      <c r="J23" s="209"/>
    </row>
    <row r="24" spans="1:10" ht="20.25" customHeight="1" x14ac:dyDescent="0.2">
      <c r="A24" s="208"/>
      <c r="B24" s="209"/>
      <c r="C24" s="209"/>
      <c r="D24" s="209"/>
      <c r="E24" s="209"/>
      <c r="F24" s="209"/>
      <c r="G24" s="209"/>
      <c r="H24" s="209"/>
      <c r="I24" s="209"/>
      <c r="J24" s="209"/>
    </row>
    <row r="25" spans="1:10" ht="20.25" customHeight="1" x14ac:dyDescent="0.2">
      <c r="A25" s="208"/>
      <c r="B25" s="209"/>
      <c r="C25" s="209"/>
      <c r="D25" s="209"/>
      <c r="E25" s="209"/>
      <c r="F25" s="209"/>
      <c r="G25" s="209"/>
      <c r="H25" s="209"/>
      <c r="I25" s="209"/>
      <c r="J25" s="209"/>
    </row>
    <row r="26" spans="1:10" ht="20.25" customHeight="1" x14ac:dyDescent="0.2">
      <c r="A26" s="208"/>
      <c r="B26" s="210"/>
      <c r="C26" s="210"/>
      <c r="D26" s="209"/>
      <c r="E26" s="210"/>
      <c r="F26" s="209"/>
      <c r="G26" s="210"/>
      <c r="H26" s="209"/>
      <c r="I26" s="210"/>
      <c r="J26" s="209"/>
    </row>
    <row r="27" spans="1:10" ht="20.25" customHeight="1" x14ac:dyDescent="0.2">
      <c r="A27" s="208"/>
      <c r="B27" s="210"/>
      <c r="C27" s="210"/>
      <c r="D27" s="210"/>
      <c r="E27" s="210"/>
      <c r="F27" s="210"/>
      <c r="G27" s="210"/>
      <c r="H27" s="210"/>
      <c r="I27" s="210"/>
      <c r="J27" s="210"/>
    </row>
    <row r="28" spans="1:10" ht="20.25" customHeight="1" x14ac:dyDescent="0.2">
      <c r="A28" s="208"/>
      <c r="B28" s="209"/>
      <c r="C28" s="209"/>
      <c r="D28" s="209"/>
      <c r="E28" s="209"/>
      <c r="F28" s="209"/>
      <c r="G28" s="209"/>
      <c r="H28" s="209"/>
      <c r="I28" s="209"/>
      <c r="J28" s="209"/>
    </row>
    <row r="29" spans="1:10" ht="20.25" customHeight="1" x14ac:dyDescent="0.2">
      <c r="A29" s="208"/>
      <c r="B29" s="209"/>
      <c r="C29" s="209"/>
      <c r="D29" s="209"/>
      <c r="E29" s="209"/>
      <c r="F29" s="209"/>
      <c r="G29" s="209"/>
      <c r="H29" s="209"/>
      <c r="I29" s="209"/>
      <c r="J29" s="209"/>
    </row>
    <row r="30" spans="1:10" ht="20.25" customHeight="1" x14ac:dyDescent="0.2">
      <c r="A30" s="208"/>
      <c r="B30" s="209"/>
      <c r="C30" s="209"/>
      <c r="D30" s="209"/>
      <c r="E30" s="209"/>
      <c r="F30" s="209"/>
      <c r="G30" s="209"/>
      <c r="H30" s="209"/>
      <c r="I30" s="209"/>
      <c r="J30" s="209"/>
    </row>
    <row r="31" spans="1:10" ht="20.25" customHeight="1" x14ac:dyDescent="0.2">
      <c r="A31" s="208"/>
      <c r="B31" s="210"/>
      <c r="C31" s="210"/>
      <c r="D31" s="210"/>
      <c r="E31" s="210"/>
      <c r="F31" s="210"/>
      <c r="G31" s="210"/>
      <c r="H31" s="210"/>
      <c r="I31" s="210"/>
      <c r="J31" s="210"/>
    </row>
    <row r="32" spans="1:10" ht="20.25" customHeight="1" x14ac:dyDescent="0.2">
      <c r="A32" s="208"/>
      <c r="B32" s="209"/>
      <c r="C32" s="209"/>
      <c r="D32" s="209"/>
      <c r="E32" s="209"/>
      <c r="F32" s="209"/>
      <c r="G32" s="209"/>
      <c r="H32" s="209"/>
      <c r="I32" s="209"/>
      <c r="J32" s="209"/>
    </row>
    <row r="33" spans="1:10" ht="20.25" customHeight="1" x14ac:dyDescent="0.2">
      <c r="A33" s="208"/>
      <c r="B33" s="209"/>
      <c r="C33" s="209"/>
      <c r="D33" s="209"/>
      <c r="E33" s="209"/>
      <c r="F33" s="209"/>
      <c r="G33" s="209"/>
      <c r="H33" s="209"/>
      <c r="I33" s="209"/>
      <c r="J33" s="209"/>
    </row>
    <row r="34" spans="1:10" ht="20.25" customHeight="1" x14ac:dyDescent="0.2">
      <c r="A34" s="208"/>
      <c r="B34" s="209"/>
      <c r="C34" s="209"/>
      <c r="D34" s="209"/>
      <c r="E34" s="209"/>
      <c r="F34" s="209"/>
      <c r="G34" s="209"/>
      <c r="H34" s="209"/>
      <c r="I34" s="209"/>
      <c r="J34" s="209"/>
    </row>
    <row r="35" spans="1:10" ht="20.25" customHeight="1" x14ac:dyDescent="0.2">
      <c r="A35" s="208"/>
      <c r="B35" s="210"/>
      <c r="C35" s="210"/>
      <c r="D35" s="210"/>
      <c r="E35" s="210"/>
      <c r="F35" s="210"/>
      <c r="G35" s="210"/>
      <c r="H35" s="210"/>
      <c r="I35" s="210"/>
      <c r="J35" s="210"/>
    </row>
    <row r="36" spans="1:10" ht="20.25" customHeight="1" x14ac:dyDescent="0.2">
      <c r="A36" s="208"/>
      <c r="B36" s="209"/>
      <c r="C36" s="209"/>
      <c r="D36" s="209"/>
      <c r="E36" s="209"/>
      <c r="F36" s="209"/>
      <c r="G36" s="209"/>
      <c r="H36" s="209"/>
      <c r="I36" s="209"/>
      <c r="J36" s="209"/>
    </row>
    <row r="38" spans="1:10" ht="20.25" customHeight="1" x14ac:dyDescent="0.25">
      <c r="A38" s="211" t="s">
        <v>175</v>
      </c>
      <c r="B38" s="212">
        <v>19200</v>
      </c>
      <c r="C38" s="212"/>
      <c r="D38" s="212">
        <v>16130</v>
      </c>
      <c r="E38" s="212"/>
      <c r="F38" s="212">
        <v>15000</v>
      </c>
      <c r="G38" s="212"/>
      <c r="H38" s="212">
        <v>1600</v>
      </c>
    </row>
    <row r="39" spans="1:10" ht="20.25" customHeight="1" x14ac:dyDescent="0.25">
      <c r="A39" s="211" t="s">
        <v>176</v>
      </c>
      <c r="B39" s="212">
        <v>65000</v>
      </c>
      <c r="C39" s="212"/>
      <c r="D39" s="212">
        <v>65000</v>
      </c>
      <c r="E39" s="212"/>
      <c r="F39" s="212">
        <v>65000</v>
      </c>
      <c r="G39" s="212"/>
      <c r="H39" s="212">
        <v>62500</v>
      </c>
    </row>
    <row r="40" spans="1:10" ht="20.25" customHeight="1" x14ac:dyDescent="0.25">
      <c r="A40" s="211" t="s">
        <v>177</v>
      </c>
      <c r="B40" s="213">
        <v>35</v>
      </c>
      <c r="C40" s="213"/>
      <c r="D40" s="213">
        <v>34</v>
      </c>
      <c r="E40" s="213"/>
      <c r="F40" s="213">
        <v>31</v>
      </c>
      <c r="G40" s="212"/>
      <c r="H40" s="213">
        <v>34</v>
      </c>
    </row>
  </sheetData>
  <pageMargins left="0.7" right="0.7" top="0.75" bottom="0.75" header="0.3" footer="0.3"/>
  <pageSetup scale="46" orientation="portrait" r:id="rId1"/>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J58"/>
  <sheetViews>
    <sheetView zoomScale="80" zoomScaleNormal="80" zoomScalePageLayoutView="80" workbookViewId="0">
      <selection activeCell="D11" sqref="D11"/>
    </sheetView>
  </sheetViews>
  <sheetFormatPr defaultColWidth="8.85546875" defaultRowHeight="15" x14ac:dyDescent="0.25"/>
  <cols>
    <col min="1" max="1" width="50.28515625" style="133" customWidth="1"/>
    <col min="2" max="2" width="21" style="133" customWidth="1"/>
    <col min="3" max="3" width="2.42578125" style="133" customWidth="1"/>
    <col min="4" max="4" width="21" style="133" customWidth="1"/>
    <col min="5" max="5" width="2" style="133" customWidth="1"/>
    <col min="6" max="6" width="21" style="133" customWidth="1"/>
    <col min="7" max="7" width="2.42578125" style="133" customWidth="1"/>
    <col min="8" max="8" width="21" style="133" customWidth="1"/>
    <col min="9" max="9" width="2.42578125" style="133" customWidth="1"/>
    <col min="10" max="10" width="21" style="133" customWidth="1"/>
    <col min="11" max="16384" width="8.85546875" style="133"/>
  </cols>
  <sheetData>
    <row r="1" spans="1:10" x14ac:dyDescent="0.25">
      <c r="A1" s="5" t="str">
        <f>'[1]Chart of Accounts GL'!A1</f>
        <v>AC Speed Corporation</v>
      </c>
      <c r="B1" s="5"/>
      <c r="C1" s="5"/>
      <c r="D1" s="5"/>
      <c r="E1" s="5"/>
      <c r="F1" s="5"/>
      <c r="G1" s="5"/>
      <c r="H1" s="5"/>
      <c r="I1" s="5"/>
      <c r="J1" s="5"/>
    </row>
    <row r="2" spans="1:10" x14ac:dyDescent="0.25">
      <c r="A2" s="5" t="s">
        <v>87</v>
      </c>
      <c r="B2" s="5"/>
      <c r="C2" s="5"/>
      <c r="D2" s="5"/>
      <c r="E2" s="5"/>
      <c r="F2" s="5"/>
      <c r="G2" s="5"/>
      <c r="H2" s="5"/>
      <c r="I2" s="5"/>
      <c r="J2" s="5"/>
    </row>
    <row r="3" spans="1:10" ht="20.25" customHeight="1" x14ac:dyDescent="0.25">
      <c r="A3" s="20"/>
      <c r="B3" s="134">
        <f>'IS Comparative'!B3</f>
        <v>41274</v>
      </c>
      <c r="C3" s="17"/>
      <c r="D3" s="134">
        <f>'IS Comparative'!D3</f>
        <v>40908</v>
      </c>
      <c r="E3" s="17"/>
      <c r="F3" s="134">
        <f>'IS Comparative'!F3</f>
        <v>40543</v>
      </c>
      <c r="G3" s="17"/>
      <c r="H3" s="134">
        <f>'IS Comparative'!H3</f>
        <v>40178</v>
      </c>
      <c r="I3" s="17"/>
      <c r="J3" s="134">
        <f>'IS Comparative'!J3</f>
        <v>41060</v>
      </c>
    </row>
    <row r="4" spans="1:10" ht="20.25" customHeight="1" x14ac:dyDescent="0.25">
      <c r="A4" s="162"/>
      <c r="B4" s="214"/>
      <c r="C4" s="214"/>
      <c r="D4" s="214"/>
      <c r="E4" s="214"/>
      <c r="F4" s="214"/>
      <c r="G4" s="214"/>
      <c r="H4" s="214"/>
      <c r="I4" s="214"/>
      <c r="J4" s="214"/>
    </row>
    <row r="5" spans="1:10" ht="20.25" customHeight="1" x14ac:dyDescent="0.25">
      <c r="A5" s="216"/>
      <c r="B5" s="214"/>
      <c r="C5" s="214"/>
      <c r="D5" s="214"/>
      <c r="E5" s="214"/>
      <c r="F5" s="214"/>
      <c r="G5" s="214"/>
      <c r="H5" s="214"/>
      <c r="I5" s="214"/>
      <c r="J5" s="214"/>
    </row>
    <row r="6" spans="1:10" ht="20.25" customHeight="1" x14ac:dyDescent="0.25">
      <c r="A6" s="162"/>
      <c r="B6" s="214"/>
      <c r="C6" s="214"/>
      <c r="D6" s="214"/>
      <c r="E6" s="214"/>
      <c r="F6" s="214"/>
      <c r="G6" s="214"/>
      <c r="H6" s="214"/>
      <c r="I6" s="214"/>
      <c r="J6" s="214"/>
    </row>
    <row r="7" spans="1:10" ht="20.25" customHeight="1" x14ac:dyDescent="0.25">
      <c r="A7" s="162"/>
      <c r="B7" s="214"/>
      <c r="C7" s="214"/>
      <c r="D7" s="214"/>
      <c r="E7" s="214"/>
      <c r="F7" s="214"/>
      <c r="G7" s="214"/>
      <c r="H7" s="214"/>
      <c r="I7" s="214"/>
      <c r="J7" s="214"/>
    </row>
    <row r="8" spans="1:10" ht="20.25" customHeight="1" x14ac:dyDescent="0.25">
      <c r="A8" s="162"/>
      <c r="B8" s="214"/>
      <c r="C8" s="214"/>
      <c r="D8" s="214"/>
      <c r="E8" s="214"/>
      <c r="F8" s="214"/>
      <c r="G8" s="214"/>
      <c r="H8" s="214"/>
      <c r="I8" s="214"/>
      <c r="J8" s="214"/>
    </row>
    <row r="9" spans="1:10" ht="20.25" customHeight="1" x14ac:dyDescent="0.25">
      <c r="A9" s="162"/>
      <c r="B9" s="215"/>
      <c r="C9" s="215"/>
      <c r="D9" s="215"/>
      <c r="E9" s="215"/>
      <c r="F9" s="215"/>
      <c r="G9" s="215"/>
      <c r="H9" s="215"/>
      <c r="I9" s="215"/>
      <c r="J9" s="215"/>
    </row>
    <row r="10" spans="1:10" ht="20.25" customHeight="1" x14ac:dyDescent="0.25">
      <c r="A10" s="162"/>
      <c r="B10" s="214"/>
      <c r="C10" s="214"/>
      <c r="D10" s="214"/>
      <c r="E10" s="214"/>
      <c r="F10" s="214"/>
      <c r="G10" s="214"/>
      <c r="H10" s="214"/>
      <c r="I10" s="214"/>
      <c r="J10" s="214"/>
    </row>
    <row r="11" spans="1:10" ht="20.25" customHeight="1" x14ac:dyDescent="0.25">
      <c r="A11" s="162"/>
      <c r="B11" s="214"/>
      <c r="C11" s="214"/>
      <c r="D11" s="214"/>
      <c r="E11" s="214"/>
      <c r="F11" s="214"/>
      <c r="G11" s="214"/>
      <c r="H11" s="214"/>
      <c r="I11" s="214"/>
      <c r="J11" s="214"/>
    </row>
    <row r="12" spans="1:10" ht="20.25" customHeight="1" x14ac:dyDescent="0.25">
      <c r="A12" s="162"/>
      <c r="B12" s="214"/>
      <c r="C12" s="214"/>
      <c r="D12" s="214"/>
      <c r="E12" s="214"/>
      <c r="F12" s="214"/>
      <c r="G12" s="214"/>
      <c r="H12" s="214"/>
      <c r="I12" s="214"/>
      <c r="J12" s="214"/>
    </row>
    <row r="13" spans="1:10" ht="20.25" customHeight="1" x14ac:dyDescent="0.25">
      <c r="A13" s="162"/>
      <c r="B13" s="214"/>
      <c r="C13" s="214"/>
      <c r="D13" s="214"/>
      <c r="E13" s="214"/>
      <c r="F13" s="214"/>
      <c r="G13" s="214"/>
      <c r="H13" s="214"/>
      <c r="I13" s="214"/>
      <c r="J13" s="214"/>
    </row>
    <row r="14" spans="1:10" ht="20.25" customHeight="1" x14ac:dyDescent="0.25">
      <c r="A14" s="162"/>
      <c r="B14" s="214"/>
      <c r="C14" s="214"/>
      <c r="D14" s="214"/>
      <c r="E14" s="214"/>
      <c r="F14" s="214"/>
      <c r="G14" s="214"/>
      <c r="H14" s="214"/>
      <c r="I14" s="214"/>
      <c r="J14" s="214"/>
    </row>
    <row r="15" spans="1:10" ht="20.25" customHeight="1" x14ac:dyDescent="0.25">
      <c r="A15" s="162"/>
      <c r="B15" s="214"/>
      <c r="C15" s="214"/>
      <c r="D15" s="214"/>
      <c r="E15" s="214"/>
      <c r="F15" s="214"/>
      <c r="G15" s="214"/>
      <c r="H15" s="214"/>
      <c r="I15" s="214"/>
      <c r="J15" s="214"/>
    </row>
    <row r="16" spans="1:10" ht="20.25" customHeight="1" x14ac:dyDescent="0.25">
      <c r="A16" s="162"/>
      <c r="B16" s="214"/>
      <c r="C16" s="214"/>
      <c r="D16" s="214"/>
      <c r="E16" s="214"/>
      <c r="F16" s="214"/>
      <c r="G16" s="214"/>
      <c r="H16" s="214"/>
      <c r="I16" s="214"/>
      <c r="J16" s="214"/>
    </row>
    <row r="17" spans="1:10" ht="20.25" customHeight="1" x14ac:dyDescent="0.25">
      <c r="A17" s="216"/>
      <c r="B17" s="214"/>
      <c r="C17" s="214"/>
      <c r="D17" s="214"/>
      <c r="E17" s="214"/>
      <c r="F17" s="214"/>
      <c r="G17" s="214"/>
      <c r="H17" s="214"/>
      <c r="I17" s="214"/>
      <c r="J17" s="214"/>
    </row>
    <row r="18" spans="1:10" ht="20.25" customHeight="1" x14ac:dyDescent="0.25">
      <c r="A18" s="162"/>
      <c r="B18" s="214"/>
      <c r="C18" s="214"/>
      <c r="D18" s="214"/>
      <c r="E18" s="214"/>
      <c r="F18" s="214"/>
      <c r="G18" s="214"/>
      <c r="H18" s="214"/>
      <c r="I18" s="214"/>
      <c r="J18" s="214"/>
    </row>
    <row r="19" spans="1:10" ht="20.25" customHeight="1" x14ac:dyDescent="0.25">
      <c r="A19" s="162"/>
      <c r="B19" s="214"/>
      <c r="C19" s="214"/>
      <c r="D19" s="214"/>
      <c r="E19" s="214"/>
      <c r="F19" s="214"/>
      <c r="G19" s="214"/>
      <c r="H19" s="214"/>
      <c r="I19" s="214"/>
      <c r="J19" s="214"/>
    </row>
    <row r="20" spans="1:10" ht="20.25" customHeight="1" x14ac:dyDescent="0.25">
      <c r="A20" s="162"/>
      <c r="B20" s="214"/>
      <c r="C20" s="214"/>
      <c r="D20" s="214"/>
      <c r="E20" s="214"/>
      <c r="F20" s="214"/>
      <c r="G20" s="214"/>
      <c r="H20" s="214"/>
      <c r="I20" s="214"/>
      <c r="J20" s="214"/>
    </row>
    <row r="21" spans="1:10" ht="20.25" customHeight="1" x14ac:dyDescent="0.25">
      <c r="A21" s="162"/>
      <c r="B21" s="215"/>
      <c r="C21" s="215"/>
      <c r="D21" s="215"/>
      <c r="E21" s="215"/>
      <c r="F21" s="215"/>
      <c r="G21" s="215"/>
      <c r="H21" s="215"/>
      <c r="I21" s="215"/>
      <c r="J21" s="215"/>
    </row>
    <row r="22" spans="1:10" ht="20.25" customHeight="1" x14ac:dyDescent="0.25">
      <c r="A22" s="162"/>
      <c r="B22" s="214"/>
      <c r="C22" s="214"/>
      <c r="D22" s="214"/>
      <c r="E22" s="214"/>
      <c r="F22" s="214"/>
      <c r="G22" s="214"/>
      <c r="H22" s="214"/>
      <c r="I22" s="214"/>
      <c r="J22" s="214"/>
    </row>
    <row r="23" spans="1:10" ht="20.25" customHeight="1" x14ac:dyDescent="0.25">
      <c r="A23" s="162"/>
      <c r="B23" s="214"/>
      <c r="C23" s="214"/>
      <c r="D23" s="214"/>
      <c r="E23" s="214"/>
      <c r="F23" s="214"/>
      <c r="G23" s="214"/>
      <c r="H23" s="214"/>
      <c r="I23" s="214"/>
      <c r="J23" s="214"/>
    </row>
    <row r="24" spans="1:10" ht="20.25" customHeight="1" x14ac:dyDescent="0.25">
      <c r="A24" s="162"/>
      <c r="B24" s="214"/>
      <c r="C24" s="214"/>
      <c r="D24" s="214"/>
      <c r="E24" s="214"/>
      <c r="F24" s="214"/>
      <c r="G24" s="214"/>
      <c r="H24" s="214"/>
      <c r="I24" s="214"/>
      <c r="J24" s="214"/>
    </row>
    <row r="25" spans="1:10" ht="20.25" customHeight="1" x14ac:dyDescent="0.25">
      <c r="A25" s="162"/>
      <c r="B25" s="214"/>
      <c r="C25" s="214"/>
      <c r="D25" s="214"/>
      <c r="E25" s="214"/>
      <c r="F25" s="214"/>
      <c r="G25" s="214"/>
      <c r="H25" s="214"/>
      <c r="I25" s="214"/>
      <c r="J25" s="214"/>
    </row>
    <row r="26" spans="1:10" ht="20.25" customHeight="1" x14ac:dyDescent="0.25">
      <c r="A26" s="162"/>
      <c r="B26" s="214"/>
      <c r="C26" s="214"/>
      <c r="D26" s="214"/>
      <c r="E26" s="214"/>
      <c r="F26" s="214"/>
      <c r="G26" s="214"/>
      <c r="H26" s="214"/>
      <c r="I26" s="214"/>
      <c r="J26" s="214"/>
    </row>
    <row r="27" spans="1:10" ht="20.25" customHeight="1" x14ac:dyDescent="0.25">
      <c r="A27" s="162"/>
      <c r="B27" s="214"/>
      <c r="C27" s="214"/>
      <c r="D27" s="214"/>
      <c r="E27" s="214"/>
      <c r="F27" s="214"/>
      <c r="G27" s="214"/>
      <c r="H27" s="214"/>
      <c r="I27" s="214"/>
      <c r="J27" s="214"/>
    </row>
    <row r="28" spans="1:10" ht="20.25" customHeight="1" x14ac:dyDescent="0.25">
      <c r="A28" s="162"/>
      <c r="B28" s="214"/>
      <c r="C28" s="214"/>
      <c r="D28" s="214"/>
      <c r="E28" s="214"/>
      <c r="F28" s="214"/>
      <c r="G28" s="214"/>
      <c r="H28" s="214"/>
      <c r="I28" s="214"/>
      <c r="J28" s="214"/>
    </row>
    <row r="29" spans="1:10" ht="20.25" customHeight="1" x14ac:dyDescent="0.25">
      <c r="A29" s="162"/>
      <c r="B29" s="214"/>
      <c r="C29" s="214"/>
      <c r="D29" s="214"/>
      <c r="E29" s="214"/>
      <c r="F29" s="214"/>
      <c r="G29" s="214"/>
      <c r="H29" s="214"/>
      <c r="I29" s="214"/>
      <c r="J29" s="214"/>
    </row>
    <row r="30" spans="1:10" ht="20.25" customHeight="1" x14ac:dyDescent="0.25">
      <c r="A30" s="162"/>
      <c r="B30" s="214"/>
      <c r="C30" s="214"/>
      <c r="D30" s="214"/>
      <c r="E30" s="214"/>
      <c r="F30" s="214"/>
      <c r="G30" s="214"/>
      <c r="H30" s="214"/>
      <c r="I30" s="214"/>
      <c r="J30" s="214"/>
    </row>
    <row r="31" spans="1:10" ht="20.25" customHeight="1" x14ac:dyDescent="0.25">
      <c r="A31" s="162"/>
      <c r="B31" s="214"/>
      <c r="C31" s="214"/>
      <c r="D31" s="214"/>
      <c r="E31" s="214"/>
      <c r="F31" s="214"/>
      <c r="G31" s="214"/>
      <c r="H31" s="214"/>
      <c r="I31" s="214"/>
      <c r="J31" s="214"/>
    </row>
    <row r="32" spans="1:10" ht="20.25" customHeight="1" x14ac:dyDescent="0.25">
      <c r="A32" s="162"/>
      <c r="B32" s="214"/>
      <c r="C32" s="214"/>
      <c r="D32" s="214"/>
      <c r="E32" s="214"/>
      <c r="F32" s="214"/>
      <c r="G32" s="214"/>
      <c r="H32" s="214"/>
      <c r="I32" s="214"/>
      <c r="J32" s="214"/>
    </row>
    <row r="33" spans="1:10" ht="20.25" customHeight="1" x14ac:dyDescent="0.25">
      <c r="A33" s="162"/>
      <c r="B33" s="214"/>
      <c r="C33" s="214"/>
      <c r="D33" s="214"/>
      <c r="E33" s="214"/>
      <c r="F33" s="214"/>
      <c r="G33" s="214"/>
      <c r="H33" s="214"/>
      <c r="I33" s="214"/>
      <c r="J33" s="214"/>
    </row>
    <row r="34" spans="1:10" ht="20.25" customHeight="1" x14ac:dyDescent="0.25">
      <c r="A34" s="162"/>
      <c r="B34" s="214"/>
      <c r="C34" s="214"/>
      <c r="D34" s="214"/>
      <c r="E34" s="214"/>
      <c r="F34" s="214"/>
      <c r="G34" s="214"/>
      <c r="H34" s="214"/>
      <c r="I34" s="214"/>
      <c r="J34" s="214"/>
    </row>
    <row r="35" spans="1:10" ht="20.25" customHeight="1" x14ac:dyDescent="0.25">
      <c r="A35" s="162"/>
      <c r="B35" s="214"/>
      <c r="C35" s="214"/>
      <c r="D35" s="214"/>
      <c r="E35" s="214"/>
      <c r="F35" s="214"/>
      <c r="G35" s="214"/>
      <c r="H35" s="214"/>
      <c r="I35" s="214"/>
      <c r="J35" s="214"/>
    </row>
    <row r="36" spans="1:10" ht="20.25" customHeight="1" x14ac:dyDescent="0.25">
      <c r="A36" s="162"/>
      <c r="B36" s="214"/>
      <c r="C36" s="214"/>
      <c r="D36" s="214"/>
      <c r="E36" s="214"/>
      <c r="F36" s="214"/>
      <c r="G36" s="214"/>
      <c r="H36" s="214"/>
      <c r="I36" s="214"/>
      <c r="J36" s="214"/>
    </row>
    <row r="37" spans="1:10" ht="20.25" customHeight="1" x14ac:dyDescent="0.25">
      <c r="A37" s="162"/>
      <c r="B37" s="214"/>
      <c r="C37" s="214"/>
      <c r="D37" s="214"/>
      <c r="E37" s="214"/>
      <c r="F37" s="214"/>
      <c r="G37" s="214"/>
      <c r="H37" s="214"/>
      <c r="I37" s="214"/>
      <c r="J37" s="214"/>
    </row>
    <row r="38" spans="1:10" ht="20.25" customHeight="1" x14ac:dyDescent="0.25">
      <c r="A38" s="162"/>
      <c r="B38" s="214"/>
      <c r="C38" s="214"/>
      <c r="D38" s="214"/>
      <c r="E38" s="214"/>
      <c r="F38" s="214"/>
      <c r="G38" s="214"/>
      <c r="H38" s="214"/>
      <c r="I38" s="214"/>
      <c r="J38" s="214"/>
    </row>
    <row r="39" spans="1:10" ht="20.25" customHeight="1" x14ac:dyDescent="0.25">
      <c r="A39" s="162"/>
      <c r="B39" s="214"/>
      <c r="C39" s="214"/>
      <c r="D39" s="214"/>
      <c r="E39" s="214"/>
      <c r="F39" s="214"/>
      <c r="G39" s="214"/>
      <c r="H39" s="214"/>
      <c r="I39" s="214"/>
      <c r="J39" s="214"/>
    </row>
    <row r="40" spans="1:10" ht="20.25" customHeight="1" x14ac:dyDescent="0.25">
      <c r="A40" s="162"/>
      <c r="B40" s="214"/>
      <c r="C40" s="214"/>
      <c r="D40" s="214"/>
      <c r="E40" s="214"/>
      <c r="F40" s="214"/>
      <c r="G40" s="214"/>
      <c r="H40" s="214"/>
      <c r="I40" s="214"/>
      <c r="J40" s="214"/>
    </row>
    <row r="41" spans="1:10" ht="20.25" customHeight="1" x14ac:dyDescent="0.25">
      <c r="A41" s="162"/>
      <c r="B41" s="214"/>
      <c r="C41" s="214"/>
      <c r="D41" s="214"/>
      <c r="E41" s="214"/>
      <c r="F41" s="214"/>
      <c r="G41" s="214"/>
      <c r="H41" s="214"/>
      <c r="I41" s="214"/>
      <c r="J41" s="214"/>
    </row>
    <row r="42" spans="1:10" ht="20.25" customHeight="1" x14ac:dyDescent="0.25">
      <c r="A42" s="162"/>
      <c r="B42" s="214"/>
      <c r="C42" s="214"/>
      <c r="D42" s="214"/>
      <c r="E42" s="214"/>
      <c r="F42" s="214"/>
      <c r="G42" s="214"/>
      <c r="H42" s="214"/>
      <c r="I42" s="214"/>
      <c r="J42" s="214"/>
    </row>
    <row r="43" spans="1:10" ht="20.25" customHeight="1" x14ac:dyDescent="0.25">
      <c r="A43" s="162"/>
      <c r="B43" s="215"/>
      <c r="C43" s="215"/>
      <c r="D43" s="215"/>
      <c r="E43" s="215"/>
      <c r="F43" s="215"/>
      <c r="G43" s="215"/>
      <c r="H43" s="215"/>
      <c r="I43" s="215"/>
      <c r="J43" s="215"/>
    </row>
    <row r="44" spans="1:10" ht="20.25" customHeight="1" x14ac:dyDescent="0.25">
      <c r="A44" s="162"/>
      <c r="B44" s="214"/>
      <c r="C44" s="214"/>
      <c r="D44" s="214"/>
      <c r="E44" s="214"/>
      <c r="F44" s="214"/>
      <c r="G44" s="214"/>
      <c r="H44" s="214"/>
      <c r="I44" s="214"/>
      <c r="J44" s="214"/>
    </row>
    <row r="45" spans="1:10" ht="20.25" customHeight="1" x14ac:dyDescent="0.25">
      <c r="A45" s="162"/>
      <c r="B45" s="214"/>
      <c r="C45" s="214"/>
      <c r="D45" s="214"/>
      <c r="E45" s="214"/>
      <c r="F45" s="214"/>
      <c r="G45" s="214"/>
      <c r="H45" s="214"/>
      <c r="I45" s="214"/>
      <c r="J45" s="214"/>
    </row>
    <row r="46" spans="1:10" ht="20.25" customHeight="1" x14ac:dyDescent="0.25">
      <c r="A46" s="162"/>
      <c r="B46" s="214"/>
      <c r="C46" s="214"/>
      <c r="D46" s="214"/>
      <c r="E46" s="214"/>
      <c r="F46" s="214"/>
      <c r="G46" s="214"/>
      <c r="H46" s="214"/>
      <c r="I46" s="214"/>
      <c r="J46" s="214"/>
    </row>
    <row r="47" spans="1:10" ht="20.25" customHeight="1" x14ac:dyDescent="0.25">
      <c r="A47" s="162"/>
      <c r="B47" s="214"/>
      <c r="C47" s="214"/>
      <c r="D47" s="214"/>
      <c r="E47" s="214"/>
      <c r="F47" s="214"/>
      <c r="G47" s="214"/>
      <c r="H47" s="214"/>
      <c r="I47" s="214"/>
      <c r="J47" s="214"/>
    </row>
    <row r="48" spans="1:10" ht="20.25" customHeight="1" x14ac:dyDescent="0.25">
      <c r="A48" s="162"/>
      <c r="B48" s="214"/>
      <c r="C48" s="214"/>
      <c r="D48" s="214"/>
      <c r="E48" s="214"/>
      <c r="F48" s="214"/>
      <c r="G48" s="214"/>
      <c r="H48" s="214"/>
      <c r="I48" s="214"/>
      <c r="J48" s="214"/>
    </row>
    <row r="49" spans="1:10" ht="20.25" customHeight="1" x14ac:dyDescent="0.25">
      <c r="A49" s="162"/>
      <c r="B49" s="214"/>
      <c r="C49" s="214"/>
      <c r="D49" s="214"/>
      <c r="E49" s="214"/>
      <c r="F49" s="214"/>
      <c r="G49" s="214"/>
      <c r="H49" s="214"/>
      <c r="I49" s="214"/>
      <c r="J49" s="214"/>
    </row>
    <row r="50" spans="1:10" ht="20.25" customHeight="1" x14ac:dyDescent="0.25">
      <c r="A50" s="162"/>
      <c r="B50" s="214"/>
      <c r="C50" s="214"/>
      <c r="D50" s="214"/>
      <c r="E50" s="214"/>
      <c r="F50" s="214"/>
      <c r="G50" s="214"/>
      <c r="H50" s="214"/>
      <c r="I50" s="214"/>
      <c r="J50" s="214"/>
    </row>
    <row r="51" spans="1:10" ht="20.25" customHeight="1" x14ac:dyDescent="0.25">
      <c r="A51" s="162"/>
      <c r="B51" s="215"/>
      <c r="C51" s="215"/>
      <c r="D51" s="215"/>
      <c r="E51" s="215"/>
      <c r="F51" s="215"/>
      <c r="G51" s="215"/>
      <c r="H51" s="215"/>
      <c r="I51" s="215"/>
      <c r="J51" s="215"/>
    </row>
    <row r="52" spans="1:10" ht="20.25" customHeight="1" x14ac:dyDescent="0.25">
      <c r="A52" s="162"/>
      <c r="B52" s="214"/>
      <c r="C52" s="214"/>
      <c r="D52" s="214"/>
      <c r="E52" s="214"/>
      <c r="F52" s="214"/>
      <c r="G52" s="214"/>
      <c r="H52" s="214"/>
      <c r="I52" s="214"/>
      <c r="J52" s="214"/>
    </row>
    <row r="53" spans="1:10" ht="20.25" customHeight="1" x14ac:dyDescent="0.25">
      <c r="A53" s="162"/>
      <c r="B53" s="214"/>
      <c r="C53" s="214"/>
      <c r="D53" s="214"/>
      <c r="E53" s="214"/>
      <c r="F53" s="214"/>
      <c r="G53" s="214"/>
      <c r="H53" s="214"/>
      <c r="I53" s="214"/>
      <c r="J53" s="214"/>
    </row>
    <row r="54" spans="1:10" ht="20.25" customHeight="1" x14ac:dyDescent="0.25">
      <c r="A54" s="162"/>
      <c r="B54" s="214"/>
      <c r="C54" s="214"/>
      <c r="D54" s="214"/>
      <c r="E54" s="214"/>
      <c r="F54" s="214"/>
      <c r="G54" s="214"/>
      <c r="H54" s="214"/>
      <c r="I54" s="214"/>
      <c r="J54" s="214"/>
    </row>
    <row r="56" spans="1:10" x14ac:dyDescent="0.25">
      <c r="D56" s="135"/>
      <c r="F56" s="135"/>
      <c r="H56" s="135"/>
    </row>
    <row r="57" spans="1:10" x14ac:dyDescent="0.25">
      <c r="D57" s="135"/>
      <c r="F57" s="135"/>
      <c r="H57" s="135"/>
    </row>
    <row r="58" spans="1:10" x14ac:dyDescent="0.25">
      <c r="B58" s="333"/>
      <c r="D58" s="333"/>
      <c r="F58" s="333"/>
      <c r="H58" s="333"/>
      <c r="J58" s="333"/>
    </row>
  </sheetData>
  <pageMargins left="0.7" right="0.7" top="0.75" bottom="0.75" header="0.3" footer="0.3"/>
  <pageSetup scale="54" orientation="portrait" r:id="rId1"/>
  <extLs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I79"/>
  <sheetViews>
    <sheetView workbookViewId="0">
      <selection activeCell="A4" sqref="A4"/>
    </sheetView>
  </sheetViews>
  <sheetFormatPr defaultColWidth="8.85546875" defaultRowHeight="11.25" x14ac:dyDescent="0.2"/>
  <cols>
    <col min="1" max="1" width="33.42578125" style="45" customWidth="1"/>
    <col min="2" max="2" width="10.7109375" style="45" bestFit="1" customWidth="1"/>
    <col min="3" max="3" width="1.42578125" style="45" customWidth="1"/>
    <col min="4" max="4" width="10.7109375" style="45" bestFit="1" customWidth="1"/>
    <col min="5" max="5" width="1" style="45" customWidth="1"/>
    <col min="6" max="6" width="10.7109375" style="45" bestFit="1" customWidth="1"/>
    <col min="7" max="7" width="1.28515625" style="45" customWidth="1"/>
    <col min="8" max="8" width="5.42578125" style="45" customWidth="1"/>
    <col min="9" max="9" width="2.140625" style="45" customWidth="1"/>
    <col min="10" max="10" width="82.140625" style="45" bestFit="1" customWidth="1"/>
    <col min="11" max="16384" width="8.85546875" style="45"/>
  </cols>
  <sheetData>
    <row r="1" spans="1:8" x14ac:dyDescent="0.2">
      <c r="B1" s="147">
        <f>'BS Comparative'!B3</f>
        <v>41274</v>
      </c>
      <c r="C1" s="147"/>
      <c r="D1" s="147">
        <f>'BS Comparative'!D3</f>
        <v>40908</v>
      </c>
      <c r="E1" s="147"/>
      <c r="F1" s="147">
        <f>'BS Comparative'!F3</f>
        <v>40543</v>
      </c>
      <c r="G1" s="147"/>
      <c r="H1" s="45" t="s">
        <v>194</v>
      </c>
    </row>
    <row r="2" spans="1:8" x14ac:dyDescent="0.2">
      <c r="A2" s="148" t="s">
        <v>163</v>
      </c>
    </row>
    <row r="3" spans="1:8" x14ac:dyDescent="0.2">
      <c r="A3" s="149" t="s">
        <v>178</v>
      </c>
      <c r="B3" s="150"/>
      <c r="C3" s="150"/>
      <c r="D3" s="150"/>
      <c r="E3" s="150"/>
      <c r="F3" s="150"/>
      <c r="G3" s="150"/>
      <c r="H3" s="45">
        <v>2.2000000000000002</v>
      </c>
    </row>
    <row r="4" spans="1:8" x14ac:dyDescent="0.2">
      <c r="B4" s="151"/>
      <c r="C4" s="151"/>
      <c r="D4" s="151"/>
      <c r="E4" s="151"/>
      <c r="F4" s="151"/>
      <c r="G4" s="151"/>
    </row>
    <row r="5" spans="1:8" x14ac:dyDescent="0.2">
      <c r="B5" s="151"/>
      <c r="C5" s="151"/>
      <c r="D5" s="151"/>
      <c r="E5" s="151"/>
      <c r="F5" s="151"/>
      <c r="G5" s="151"/>
    </row>
    <row r="7" spans="1:8" x14ac:dyDescent="0.2">
      <c r="A7" s="149" t="s">
        <v>179</v>
      </c>
      <c r="B7" s="150"/>
      <c r="C7" s="150"/>
      <c r="D7" s="150"/>
      <c r="E7" s="150"/>
      <c r="F7" s="150"/>
      <c r="G7" s="150"/>
      <c r="H7" s="45">
        <v>1.6</v>
      </c>
    </row>
    <row r="8" spans="1:8" x14ac:dyDescent="0.2">
      <c r="B8" s="151"/>
      <c r="C8" s="151"/>
      <c r="D8" s="151"/>
      <c r="E8" s="151"/>
      <c r="F8" s="151"/>
      <c r="G8" s="151"/>
    </row>
    <row r="9" spans="1:8" x14ac:dyDescent="0.2">
      <c r="B9" s="151"/>
      <c r="C9" s="151"/>
      <c r="D9" s="151"/>
      <c r="E9" s="151"/>
      <c r="F9" s="151"/>
      <c r="G9" s="151"/>
    </row>
    <row r="11" spans="1:8" x14ac:dyDescent="0.2">
      <c r="B11" s="151"/>
      <c r="C11" s="151"/>
      <c r="D11" s="151"/>
      <c r="E11" s="151"/>
      <c r="F11" s="151"/>
      <c r="G11" s="151"/>
    </row>
    <row r="13" spans="1:8" x14ac:dyDescent="0.2">
      <c r="A13" s="149" t="s">
        <v>180</v>
      </c>
      <c r="B13" s="150"/>
      <c r="C13" s="150"/>
      <c r="D13" s="150"/>
      <c r="E13" s="150"/>
      <c r="F13" s="150"/>
      <c r="G13" s="150"/>
      <c r="H13" s="45">
        <v>10</v>
      </c>
    </row>
    <row r="14" spans="1:8" x14ac:dyDescent="0.2">
      <c r="B14" s="151"/>
      <c r="C14" s="151"/>
      <c r="D14" s="151"/>
      <c r="E14" s="151"/>
      <c r="F14" s="151"/>
      <c r="G14" s="151"/>
    </row>
    <row r="15" spans="1:8" x14ac:dyDescent="0.2">
      <c r="B15" s="151"/>
      <c r="C15" s="151"/>
      <c r="D15" s="151"/>
      <c r="E15" s="151"/>
      <c r="F15" s="151"/>
    </row>
    <row r="16" spans="1:8" x14ac:dyDescent="0.2">
      <c r="B16" s="151"/>
      <c r="C16" s="151"/>
      <c r="D16" s="151"/>
      <c r="E16" s="151"/>
      <c r="F16" s="151"/>
      <c r="G16" s="151"/>
    </row>
    <row r="17" spans="1:9" x14ac:dyDescent="0.2">
      <c r="B17" s="152"/>
      <c r="D17" s="152"/>
      <c r="F17" s="152"/>
    </row>
    <row r="19" spans="1:9" x14ac:dyDescent="0.2">
      <c r="A19" s="149" t="s">
        <v>181</v>
      </c>
      <c r="B19" s="150"/>
      <c r="D19" s="150"/>
      <c r="E19" s="150"/>
      <c r="F19" s="150"/>
      <c r="G19" s="150"/>
      <c r="H19" s="45">
        <v>9.5</v>
      </c>
    </row>
    <row r="20" spans="1:9" x14ac:dyDescent="0.2">
      <c r="B20" s="151"/>
      <c r="C20" s="151"/>
      <c r="D20" s="151"/>
      <c r="E20" s="151"/>
      <c r="F20" s="151"/>
      <c r="G20" s="151"/>
    </row>
    <row r="21" spans="1:9" x14ac:dyDescent="0.2">
      <c r="B21" s="232"/>
      <c r="C21" s="232"/>
      <c r="D21" s="232"/>
      <c r="E21" s="232"/>
      <c r="F21" s="232"/>
      <c r="G21" s="152"/>
    </row>
    <row r="24" spans="1:9" x14ac:dyDescent="0.2">
      <c r="A24" s="148" t="s">
        <v>182</v>
      </c>
    </row>
    <row r="26" spans="1:9" x14ac:dyDescent="0.2">
      <c r="A26" s="149" t="s">
        <v>183</v>
      </c>
      <c r="B26" s="153"/>
      <c r="C26" s="153"/>
      <c r="D26" s="153"/>
      <c r="E26" s="153"/>
      <c r="F26" s="153"/>
      <c r="G26" s="153"/>
      <c r="H26" s="154">
        <v>3.5000000000000003E-2</v>
      </c>
    </row>
    <row r="27" spans="1:9" x14ac:dyDescent="0.2">
      <c r="B27" s="151"/>
      <c r="C27" s="151"/>
      <c r="D27" s="151"/>
      <c r="E27" s="151"/>
      <c r="F27" s="151"/>
      <c r="G27" s="151"/>
      <c r="H27" s="155"/>
      <c r="I27" s="155"/>
    </row>
    <row r="28" spans="1:9" x14ac:dyDescent="0.2">
      <c r="B28" s="151"/>
      <c r="C28" s="151"/>
      <c r="D28" s="151"/>
      <c r="E28" s="151"/>
      <c r="F28" s="151"/>
      <c r="G28" s="151"/>
      <c r="H28" s="155"/>
      <c r="I28" s="155"/>
    </row>
    <row r="29" spans="1:9" x14ac:dyDescent="0.2">
      <c r="H29" s="155"/>
      <c r="I29" s="155"/>
    </row>
    <row r="30" spans="1:9" x14ac:dyDescent="0.2">
      <c r="A30" s="149" t="s">
        <v>184</v>
      </c>
      <c r="B30" s="156"/>
      <c r="D30" s="156"/>
      <c r="F30" s="156"/>
      <c r="H30" s="155">
        <v>1.9</v>
      </c>
      <c r="I30" s="155"/>
    </row>
    <row r="31" spans="1:9" x14ac:dyDescent="0.2">
      <c r="B31" s="151"/>
      <c r="D31" s="151"/>
      <c r="F31" s="151"/>
      <c r="H31" s="155"/>
      <c r="I31" s="155"/>
    </row>
    <row r="32" spans="1:9" x14ac:dyDescent="0.2">
      <c r="B32" s="151"/>
      <c r="D32" s="151"/>
      <c r="F32" s="151"/>
      <c r="H32" s="155"/>
      <c r="I32" s="155"/>
    </row>
    <row r="33" spans="1:9" x14ac:dyDescent="0.2">
      <c r="B33" s="151"/>
      <c r="D33" s="151"/>
      <c r="F33" s="151"/>
      <c r="H33" s="155"/>
      <c r="I33" s="155"/>
    </row>
    <row r="34" spans="1:9" x14ac:dyDescent="0.2">
      <c r="B34" s="151"/>
      <c r="D34" s="151"/>
      <c r="F34" s="151"/>
      <c r="H34" s="155"/>
      <c r="I34" s="155"/>
    </row>
    <row r="35" spans="1:9" x14ac:dyDescent="0.2">
      <c r="H35" s="155"/>
      <c r="I35" s="155"/>
    </row>
    <row r="36" spans="1:9" x14ac:dyDescent="0.2">
      <c r="A36" s="149" t="s">
        <v>185</v>
      </c>
      <c r="B36" s="154"/>
      <c r="D36" s="154"/>
      <c r="F36" s="154"/>
      <c r="H36" s="154">
        <v>0.105</v>
      </c>
    </row>
    <row r="37" spans="1:9" x14ac:dyDescent="0.2">
      <c r="B37" s="151"/>
      <c r="D37" s="151"/>
      <c r="F37" s="151"/>
    </row>
    <row r="38" spans="1:9" x14ac:dyDescent="0.2">
      <c r="B38" s="152"/>
      <c r="D38" s="152"/>
      <c r="F38" s="152"/>
    </row>
    <row r="40" spans="1:9" x14ac:dyDescent="0.2">
      <c r="A40" s="149" t="s">
        <v>186</v>
      </c>
    </row>
    <row r="41" spans="1:9" x14ac:dyDescent="0.2">
      <c r="A41" s="149" t="s">
        <v>187</v>
      </c>
      <c r="B41" s="154"/>
      <c r="D41" s="154"/>
      <c r="F41" s="154"/>
      <c r="H41" s="154">
        <v>0.183</v>
      </c>
    </row>
    <row r="42" spans="1:9" x14ac:dyDescent="0.2">
      <c r="B42" s="151"/>
      <c r="D42" s="151"/>
      <c r="F42" s="151"/>
    </row>
    <row r="44" spans="1:9" x14ac:dyDescent="0.2">
      <c r="B44" s="151"/>
      <c r="D44" s="151"/>
      <c r="F44" s="151"/>
    </row>
    <row r="45" spans="1:9" x14ac:dyDescent="0.2">
      <c r="B45" s="151"/>
      <c r="D45" s="151"/>
      <c r="F45" s="151"/>
    </row>
    <row r="46" spans="1:9" x14ac:dyDescent="0.2">
      <c r="B46" s="232"/>
      <c r="C46" s="155"/>
      <c r="D46" s="232"/>
      <c r="E46" s="155"/>
      <c r="F46" s="232"/>
    </row>
    <row r="48" spans="1:9" x14ac:dyDescent="0.2">
      <c r="A48" s="149" t="s">
        <v>188</v>
      </c>
      <c r="B48" s="157"/>
      <c r="D48" s="157"/>
      <c r="F48" s="157"/>
      <c r="H48" s="45">
        <v>3.05</v>
      </c>
    </row>
    <row r="49" spans="1:8" x14ac:dyDescent="0.2">
      <c r="B49" s="151"/>
      <c r="D49" s="151"/>
      <c r="F49" s="151"/>
    </row>
    <row r="51" spans="1:8" x14ac:dyDescent="0.2">
      <c r="B51" s="151"/>
      <c r="D51" s="151"/>
      <c r="F51" s="151"/>
    </row>
    <row r="53" spans="1:8" x14ac:dyDescent="0.2">
      <c r="A53" s="149" t="s">
        <v>189</v>
      </c>
      <c r="B53" s="156"/>
      <c r="D53" s="156"/>
      <c r="F53" s="156"/>
      <c r="H53" s="45">
        <v>14.8</v>
      </c>
    </row>
    <row r="54" spans="1:8" x14ac:dyDescent="0.2">
      <c r="B54" s="151"/>
      <c r="D54" s="151"/>
      <c r="F54" s="151"/>
    </row>
    <row r="55" spans="1:8" x14ac:dyDescent="0.2">
      <c r="B55" s="158"/>
      <c r="D55" s="158"/>
      <c r="F55" s="158"/>
    </row>
    <row r="57" spans="1:8" x14ac:dyDescent="0.2">
      <c r="A57" s="149" t="s">
        <v>190</v>
      </c>
      <c r="B57" s="154"/>
      <c r="D57" s="154"/>
      <c r="F57" s="154"/>
      <c r="H57" s="154">
        <v>0.15</v>
      </c>
    </row>
    <row r="58" spans="1:8" x14ac:dyDescent="0.2">
      <c r="B58" s="151"/>
      <c r="D58" s="151"/>
      <c r="F58" s="151"/>
    </row>
    <row r="59" spans="1:8" x14ac:dyDescent="0.2">
      <c r="B59" s="151"/>
      <c r="D59" s="151"/>
      <c r="F59" s="151"/>
    </row>
    <row r="62" spans="1:8" x14ac:dyDescent="0.2">
      <c r="A62" s="148" t="s">
        <v>191</v>
      </c>
    </row>
    <row r="64" spans="1:8" x14ac:dyDescent="0.2">
      <c r="A64" s="149" t="s">
        <v>192</v>
      </c>
      <c r="B64" s="154"/>
      <c r="D64" s="154"/>
      <c r="F64" s="154"/>
      <c r="H64" s="154">
        <v>0.42199999999999999</v>
      </c>
    </row>
    <row r="65" spans="1:6" x14ac:dyDescent="0.2">
      <c r="B65" s="151"/>
      <c r="D65" s="151"/>
      <c r="F65" s="151"/>
    </row>
    <row r="66" spans="1:6" x14ac:dyDescent="0.2">
      <c r="B66" s="151"/>
      <c r="D66" s="151"/>
      <c r="F66" s="151"/>
    </row>
    <row r="68" spans="1:6" ht="15" x14ac:dyDescent="0.25">
      <c r="A68" s="133"/>
      <c r="B68" s="233" t="s">
        <v>476</v>
      </c>
      <c r="C68" s="233"/>
      <c r="D68" s="233" t="s">
        <v>477</v>
      </c>
      <c r="E68" s="233"/>
      <c r="F68" s="233" t="s">
        <v>284</v>
      </c>
    </row>
    <row r="69" spans="1:6" ht="15" x14ac:dyDescent="0.25">
      <c r="A69" s="133" t="s">
        <v>175</v>
      </c>
      <c r="B69" s="108">
        <v>19200</v>
      </c>
      <c r="C69" s="133"/>
      <c r="D69" s="108">
        <v>16130</v>
      </c>
      <c r="E69" s="133"/>
      <c r="F69" s="108">
        <v>15000</v>
      </c>
    </row>
    <row r="70" spans="1:6" ht="15" x14ac:dyDescent="0.25">
      <c r="A70" s="133" t="s">
        <v>176</v>
      </c>
      <c r="B70" s="108">
        <v>65000</v>
      </c>
      <c r="C70" s="133"/>
      <c r="D70" s="108">
        <v>65000</v>
      </c>
      <c r="E70" s="133"/>
      <c r="F70" s="108">
        <v>63750</v>
      </c>
    </row>
    <row r="71" spans="1:6" ht="15" x14ac:dyDescent="0.25">
      <c r="A71" s="133" t="s">
        <v>285</v>
      </c>
      <c r="B71" s="108">
        <v>35</v>
      </c>
      <c r="C71" s="133"/>
      <c r="D71" s="108">
        <v>34</v>
      </c>
      <c r="E71" s="133"/>
      <c r="F71" s="108">
        <v>31</v>
      </c>
    </row>
    <row r="75" spans="1:6" x14ac:dyDescent="0.2">
      <c r="A75" s="45" t="s">
        <v>193</v>
      </c>
    </row>
    <row r="76" spans="1:6" x14ac:dyDescent="0.2">
      <c r="A76" s="45" t="s">
        <v>195</v>
      </c>
    </row>
    <row r="77" spans="1:6" x14ac:dyDescent="0.2">
      <c r="A77" s="45" t="s">
        <v>196</v>
      </c>
    </row>
    <row r="78" spans="1:6" x14ac:dyDescent="0.2">
      <c r="A78" s="45" t="s">
        <v>283</v>
      </c>
    </row>
    <row r="79" spans="1:6" x14ac:dyDescent="0.2">
      <c r="A79" s="45" t="s">
        <v>197</v>
      </c>
    </row>
  </sheetData>
  <pageMargins left="0.7" right="0.7" top="0.75" bottom="0.75" header="0.3" footer="0.3"/>
  <pageSetup scale="56" orientation="portrait" r:id="rId1"/>
  <extLs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M40"/>
  <sheetViews>
    <sheetView zoomScale="120" zoomScaleNormal="120" zoomScalePageLayoutView="120" workbookViewId="0">
      <selection activeCell="J8" sqref="J8"/>
    </sheetView>
  </sheetViews>
  <sheetFormatPr defaultColWidth="8.85546875" defaultRowHeight="12" x14ac:dyDescent="0.2"/>
  <cols>
    <col min="1" max="1" width="6.140625" style="27" bestFit="1" customWidth="1"/>
    <col min="2" max="2" width="7.140625" style="28" bestFit="1" customWidth="1"/>
    <col min="3" max="3" width="8.28515625" style="29" bestFit="1" customWidth="1"/>
    <col min="4" max="4" width="10.7109375" style="29" bestFit="1" customWidth="1"/>
    <col min="5" max="5" width="5.140625" style="28" bestFit="1" customWidth="1"/>
    <col min="6" max="6" width="6.85546875" style="29" bestFit="1" customWidth="1"/>
    <col min="7" max="7" width="10.7109375" style="29" bestFit="1" customWidth="1"/>
    <col min="8" max="8" width="9" style="28" bestFit="1" customWidth="1"/>
    <col min="9" max="10" width="10.7109375" style="29" bestFit="1" customWidth="1"/>
    <col min="11" max="11" width="7" style="28" bestFit="1" customWidth="1"/>
    <col min="12" max="12" width="9.85546875" style="29" bestFit="1" customWidth="1"/>
    <col min="13" max="13" width="10.7109375" style="29" bestFit="1" customWidth="1"/>
    <col min="14" max="16384" width="8.85546875" style="27"/>
  </cols>
  <sheetData>
    <row r="1" spans="1:13" x14ac:dyDescent="0.2">
      <c r="A1" s="27" t="s">
        <v>88</v>
      </c>
      <c r="B1" s="34" t="str">
        <f>Products!A2</f>
        <v>GPS</v>
      </c>
    </row>
    <row r="2" spans="1:13" x14ac:dyDescent="0.2">
      <c r="B2" s="72" t="s">
        <v>148</v>
      </c>
      <c r="C2" s="73"/>
      <c r="D2" s="74"/>
      <c r="E2" s="69" t="s">
        <v>157</v>
      </c>
      <c r="F2" s="70"/>
      <c r="G2" s="71"/>
      <c r="H2" s="66" t="s">
        <v>22</v>
      </c>
      <c r="I2" s="67"/>
      <c r="J2" s="68"/>
      <c r="K2" s="63" t="s">
        <v>150</v>
      </c>
      <c r="L2" s="64"/>
      <c r="M2" s="65"/>
    </row>
    <row r="3" spans="1:13" s="30" customFormat="1" ht="24" x14ac:dyDescent="0.2">
      <c r="A3" s="31" t="s">
        <v>35</v>
      </c>
      <c r="B3" s="46" t="s">
        <v>89</v>
      </c>
      <c r="C3" s="47" t="s">
        <v>90</v>
      </c>
      <c r="D3" s="47" t="s">
        <v>91</v>
      </c>
      <c r="E3" s="50" t="s">
        <v>92</v>
      </c>
      <c r="F3" s="51" t="s">
        <v>93</v>
      </c>
      <c r="G3" s="51" t="s">
        <v>94</v>
      </c>
      <c r="H3" s="54" t="s">
        <v>99</v>
      </c>
      <c r="I3" s="55" t="s">
        <v>100</v>
      </c>
      <c r="J3" s="55" t="s">
        <v>101</v>
      </c>
      <c r="K3" s="59" t="s">
        <v>95</v>
      </c>
      <c r="L3" s="60" t="s">
        <v>96</v>
      </c>
      <c r="M3" s="60" t="s">
        <v>97</v>
      </c>
    </row>
    <row r="4" spans="1:13" x14ac:dyDescent="0.2">
      <c r="A4" s="32">
        <v>40330</v>
      </c>
      <c r="B4" s="48">
        <v>3300</v>
      </c>
      <c r="C4" s="49">
        <v>35</v>
      </c>
      <c r="D4" s="49">
        <f>B4*C4</f>
        <v>115500</v>
      </c>
      <c r="E4" s="52"/>
      <c r="F4" s="53"/>
      <c r="G4" s="53">
        <f>E4*F4</f>
        <v>0</v>
      </c>
      <c r="H4" s="56"/>
      <c r="I4" s="57"/>
      <c r="J4" s="57">
        <f>H4*I4</f>
        <v>0</v>
      </c>
      <c r="K4" s="61"/>
      <c r="L4" s="62"/>
      <c r="M4" s="62">
        <f>D4+G4-J4</f>
        <v>115500</v>
      </c>
    </row>
    <row r="5" spans="1:13" x14ac:dyDescent="0.2">
      <c r="A5" s="32">
        <f>Data!A3</f>
        <v>41426</v>
      </c>
      <c r="B5" s="48"/>
      <c r="C5" s="49"/>
      <c r="D5" s="49"/>
      <c r="E5" s="52"/>
      <c r="F5" s="53"/>
      <c r="G5" s="53"/>
      <c r="H5" s="56"/>
      <c r="I5" s="57"/>
      <c r="J5" s="57"/>
      <c r="K5" s="61"/>
      <c r="L5" s="62"/>
      <c r="M5" s="62"/>
    </row>
    <row r="6" spans="1:13" x14ac:dyDescent="0.2">
      <c r="A6" s="32">
        <f>Data!A7</f>
        <v>41427</v>
      </c>
      <c r="B6" s="48"/>
      <c r="C6" s="49"/>
      <c r="D6" s="49"/>
      <c r="E6" s="52"/>
      <c r="F6" s="53"/>
      <c r="G6" s="53"/>
      <c r="H6" s="56"/>
      <c r="I6" s="57"/>
      <c r="J6" s="57"/>
      <c r="K6" s="61"/>
      <c r="L6" s="62"/>
      <c r="M6" s="62"/>
    </row>
    <row r="7" spans="1:13" x14ac:dyDescent="0.2">
      <c r="A7" s="32"/>
      <c r="B7" s="48"/>
      <c r="C7" s="49"/>
      <c r="D7" s="49"/>
      <c r="E7" s="52"/>
      <c r="F7" s="53"/>
      <c r="G7" s="53"/>
      <c r="H7" s="56"/>
      <c r="I7" s="58"/>
      <c r="J7" s="57"/>
      <c r="K7" s="61"/>
      <c r="L7" s="62"/>
      <c r="M7" s="62"/>
    </row>
    <row r="8" spans="1:13" x14ac:dyDescent="0.2">
      <c r="A8" s="33"/>
      <c r="B8" s="48"/>
      <c r="C8" s="49"/>
      <c r="D8" s="49"/>
      <c r="E8" s="52"/>
      <c r="F8" s="53"/>
      <c r="G8" s="53"/>
      <c r="H8" s="56"/>
      <c r="I8" s="57"/>
      <c r="J8" s="352"/>
      <c r="K8" s="61"/>
      <c r="L8" s="62"/>
      <c r="M8" s="62"/>
    </row>
    <row r="9" spans="1:13" x14ac:dyDescent="0.2">
      <c r="A9" s="32">
        <f>Data!A15</f>
        <v>41438</v>
      </c>
      <c r="B9" s="48"/>
      <c r="C9" s="49"/>
      <c r="D9" s="49"/>
      <c r="E9" s="52"/>
      <c r="F9" s="53"/>
      <c r="G9" s="53"/>
      <c r="H9" s="56"/>
      <c r="I9" s="57"/>
      <c r="J9" s="228"/>
      <c r="K9" s="61"/>
      <c r="L9" s="62"/>
      <c r="M9" s="62"/>
    </row>
    <row r="10" spans="1:13" x14ac:dyDescent="0.2">
      <c r="A10" s="32">
        <v>40346</v>
      </c>
      <c r="B10" s="48"/>
      <c r="C10" s="49"/>
      <c r="D10" s="49"/>
      <c r="E10" s="52"/>
      <c r="F10" s="53"/>
      <c r="G10" s="53"/>
      <c r="H10" s="56"/>
      <c r="I10" s="57"/>
      <c r="J10" s="228"/>
      <c r="K10" s="61"/>
      <c r="L10" s="62"/>
      <c r="M10" s="62"/>
    </row>
    <row r="11" spans="1:13" x14ac:dyDescent="0.2">
      <c r="A11" s="32">
        <v>40711</v>
      </c>
      <c r="B11" s="48"/>
      <c r="C11" s="49"/>
      <c r="D11" s="49"/>
      <c r="E11" s="52"/>
      <c r="F11" s="53"/>
      <c r="G11" s="53"/>
      <c r="H11" s="56"/>
      <c r="I11" s="57"/>
      <c r="J11" s="57"/>
      <c r="K11" s="61"/>
      <c r="L11" s="62"/>
      <c r="M11" s="62"/>
    </row>
    <row r="12" spans="1:13" x14ac:dyDescent="0.2">
      <c r="A12" s="32">
        <v>40714</v>
      </c>
      <c r="B12" s="49"/>
      <c r="C12" s="49"/>
      <c r="D12" s="49"/>
      <c r="E12" s="52"/>
      <c r="F12" s="53"/>
      <c r="G12" s="53"/>
      <c r="H12" s="56"/>
      <c r="I12" s="57"/>
      <c r="J12" s="57"/>
      <c r="K12" s="61"/>
      <c r="L12" s="62"/>
      <c r="M12" s="62"/>
    </row>
    <row r="13" spans="1:13" x14ac:dyDescent="0.2">
      <c r="A13" s="32">
        <v>40721</v>
      </c>
      <c r="B13" s="48"/>
      <c r="C13" s="49"/>
      <c r="D13" s="49"/>
      <c r="E13" s="52"/>
      <c r="F13" s="53"/>
      <c r="G13" s="53"/>
      <c r="H13" s="56"/>
      <c r="I13" s="57"/>
      <c r="J13" s="57"/>
      <c r="K13" s="61"/>
      <c r="L13" s="62"/>
      <c r="M13" s="62"/>
    </row>
    <row r="14" spans="1:13" x14ac:dyDescent="0.2">
      <c r="A14" s="33"/>
      <c r="B14" s="48"/>
      <c r="C14" s="49"/>
      <c r="D14" s="49"/>
      <c r="E14" s="52"/>
      <c r="F14" s="53"/>
      <c r="G14" s="53"/>
      <c r="H14" s="56"/>
      <c r="I14" s="57"/>
      <c r="J14" s="57"/>
      <c r="K14" s="61"/>
      <c r="L14" s="62"/>
      <c r="M14" s="62"/>
    </row>
    <row r="15" spans="1:13" x14ac:dyDescent="0.2">
      <c r="A15" s="28"/>
    </row>
    <row r="16" spans="1:13" x14ac:dyDescent="0.2">
      <c r="A16" s="27" t="s">
        <v>88</v>
      </c>
      <c r="B16" s="34" t="str">
        <f>Products!A3</f>
        <v>DVD Player</v>
      </c>
    </row>
    <row r="17" spans="1:13" x14ac:dyDescent="0.2">
      <c r="B17" s="72" t="s">
        <v>148</v>
      </c>
      <c r="C17" s="73"/>
      <c r="D17" s="74"/>
      <c r="E17" s="69" t="s">
        <v>149</v>
      </c>
      <c r="F17" s="70"/>
      <c r="G17" s="71"/>
      <c r="H17" s="66" t="s">
        <v>22</v>
      </c>
      <c r="I17" s="67"/>
      <c r="J17" s="68"/>
      <c r="K17" s="63" t="s">
        <v>150</v>
      </c>
      <c r="L17" s="64"/>
      <c r="M17" s="65"/>
    </row>
    <row r="18" spans="1:13" ht="24" x14ac:dyDescent="0.2">
      <c r="A18" s="31" t="s">
        <v>35</v>
      </c>
      <c r="B18" s="46" t="s">
        <v>89</v>
      </c>
      <c r="C18" s="47" t="s">
        <v>90</v>
      </c>
      <c r="D18" s="47" t="s">
        <v>91</v>
      </c>
      <c r="E18" s="50" t="s">
        <v>92</v>
      </c>
      <c r="F18" s="51" t="s">
        <v>93</v>
      </c>
      <c r="G18" s="51" t="s">
        <v>94</v>
      </c>
      <c r="H18" s="54" t="s">
        <v>99</v>
      </c>
      <c r="I18" s="55" t="s">
        <v>100</v>
      </c>
      <c r="J18" s="55" t="s">
        <v>101</v>
      </c>
      <c r="K18" s="59" t="s">
        <v>95</v>
      </c>
      <c r="L18" s="60" t="s">
        <v>96</v>
      </c>
      <c r="M18" s="60" t="s">
        <v>97</v>
      </c>
    </row>
    <row r="19" spans="1:13" x14ac:dyDescent="0.2">
      <c r="A19" s="32">
        <v>40330</v>
      </c>
      <c r="B19" s="48">
        <v>2500</v>
      </c>
      <c r="C19" s="49">
        <v>65</v>
      </c>
      <c r="D19" s="49">
        <f>B19*C19</f>
        <v>162500</v>
      </c>
      <c r="E19" s="52"/>
      <c r="F19" s="53"/>
      <c r="G19" s="53">
        <f>E19*F19</f>
        <v>0</v>
      </c>
      <c r="H19" s="56"/>
      <c r="I19" s="57"/>
      <c r="J19" s="57">
        <f>H19*I19</f>
        <v>0</v>
      </c>
      <c r="K19" s="61"/>
      <c r="L19" s="62"/>
      <c r="M19" s="62">
        <f>D19</f>
        <v>162500</v>
      </c>
    </row>
    <row r="20" spans="1:13" x14ac:dyDescent="0.2">
      <c r="A20" s="32">
        <f>Data!A4</f>
        <v>41426</v>
      </c>
      <c r="B20" s="48"/>
      <c r="C20" s="49"/>
      <c r="D20" s="49"/>
      <c r="E20" s="52"/>
      <c r="F20" s="53"/>
      <c r="G20" s="53"/>
      <c r="H20" s="56"/>
      <c r="I20" s="57"/>
      <c r="J20" s="57"/>
      <c r="K20" s="61"/>
      <c r="L20" s="62"/>
      <c r="M20" s="62"/>
    </row>
    <row r="21" spans="1:13" x14ac:dyDescent="0.2">
      <c r="A21" s="32">
        <f>Data!A14</f>
        <v>41438</v>
      </c>
      <c r="B21" s="48"/>
      <c r="C21" s="49"/>
      <c r="D21" s="49"/>
      <c r="E21" s="52"/>
      <c r="F21" s="53"/>
      <c r="G21" s="53"/>
      <c r="H21" s="56"/>
      <c r="I21" s="57"/>
      <c r="J21" s="57"/>
      <c r="K21" s="61"/>
      <c r="L21" s="62"/>
      <c r="M21" s="62"/>
    </row>
    <row r="22" spans="1:13" x14ac:dyDescent="0.2">
      <c r="A22" s="32">
        <f>Data!A18</f>
        <v>41440</v>
      </c>
      <c r="B22" s="49"/>
      <c r="C22" s="49"/>
      <c r="D22" s="49"/>
      <c r="E22" s="52"/>
      <c r="F22" s="53"/>
      <c r="G22" s="53"/>
      <c r="H22" s="56"/>
      <c r="I22" s="58"/>
      <c r="J22" s="57"/>
      <c r="K22" s="61"/>
      <c r="L22" s="62"/>
      <c r="M22" s="62"/>
    </row>
    <row r="23" spans="1:13" x14ac:dyDescent="0.2">
      <c r="A23" s="32"/>
      <c r="B23" s="48"/>
      <c r="C23" s="49"/>
      <c r="D23" s="49"/>
      <c r="E23" s="52"/>
      <c r="F23" s="53"/>
      <c r="G23" s="53"/>
      <c r="H23" s="56"/>
      <c r="I23" s="57"/>
      <c r="J23" s="57"/>
      <c r="K23" s="61"/>
      <c r="L23" s="62"/>
      <c r="M23" s="62"/>
    </row>
    <row r="24" spans="1:13" x14ac:dyDescent="0.2">
      <c r="A24" s="33"/>
      <c r="B24" s="48"/>
      <c r="C24" s="49"/>
      <c r="D24" s="49"/>
      <c r="E24" s="52"/>
      <c r="F24" s="53"/>
      <c r="G24" s="53"/>
      <c r="H24" s="56"/>
      <c r="I24" s="57"/>
      <c r="J24" s="57"/>
      <c r="K24" s="61"/>
      <c r="L24" s="62"/>
      <c r="M24" s="62"/>
    </row>
    <row r="25" spans="1:13" x14ac:dyDescent="0.2">
      <c r="A25" s="33"/>
      <c r="B25" s="48"/>
      <c r="C25" s="49"/>
      <c r="D25" s="49"/>
      <c r="E25" s="52"/>
      <c r="F25" s="53"/>
      <c r="G25" s="53"/>
      <c r="H25" s="56"/>
      <c r="I25" s="57"/>
      <c r="J25" s="57"/>
      <c r="K25" s="61"/>
      <c r="L25" s="62"/>
      <c r="M25" s="62"/>
    </row>
    <row r="26" spans="1:13" x14ac:dyDescent="0.2">
      <c r="A26" s="33"/>
      <c r="B26" s="48"/>
      <c r="C26" s="49"/>
      <c r="D26" s="49"/>
      <c r="E26" s="52"/>
      <c r="F26" s="53"/>
      <c r="G26" s="53"/>
      <c r="H26" s="56"/>
      <c r="I26" s="57"/>
      <c r="J26" s="57"/>
      <c r="K26" s="61"/>
      <c r="L26" s="62"/>
      <c r="M26" s="62"/>
    </row>
    <row r="27" spans="1:13" x14ac:dyDescent="0.2">
      <c r="A27" s="33"/>
      <c r="B27" s="48"/>
      <c r="C27" s="49"/>
      <c r="D27" s="49"/>
      <c r="E27" s="52"/>
      <c r="F27" s="53"/>
      <c r="G27" s="53"/>
      <c r="H27" s="56"/>
      <c r="I27" s="57"/>
      <c r="J27" s="57"/>
      <c r="K27" s="61"/>
      <c r="L27" s="62"/>
      <c r="M27" s="62"/>
    </row>
    <row r="29" spans="1:13" x14ac:dyDescent="0.2">
      <c r="A29" s="27" t="s">
        <v>88</v>
      </c>
      <c r="B29" s="34" t="str">
        <f>Products!A4</f>
        <v>Docking Station</v>
      </c>
    </row>
    <row r="30" spans="1:13" x14ac:dyDescent="0.2">
      <c r="B30" s="72" t="s">
        <v>148</v>
      </c>
      <c r="C30" s="73"/>
      <c r="D30" s="74"/>
      <c r="E30" s="69" t="s">
        <v>149</v>
      </c>
      <c r="F30" s="70"/>
      <c r="G30" s="71"/>
      <c r="H30" s="66" t="s">
        <v>22</v>
      </c>
      <c r="I30" s="67"/>
      <c r="J30" s="68"/>
      <c r="K30" s="63" t="s">
        <v>150</v>
      </c>
      <c r="L30" s="64"/>
      <c r="M30" s="65"/>
    </row>
    <row r="31" spans="1:13" ht="24" x14ac:dyDescent="0.2">
      <c r="A31" s="31" t="s">
        <v>35</v>
      </c>
      <c r="B31" s="46" t="s">
        <v>89</v>
      </c>
      <c r="C31" s="47" t="s">
        <v>90</v>
      </c>
      <c r="D31" s="47" t="s">
        <v>91</v>
      </c>
      <c r="E31" s="50" t="s">
        <v>92</v>
      </c>
      <c r="F31" s="51" t="s">
        <v>93</v>
      </c>
      <c r="G31" s="51" t="s">
        <v>94</v>
      </c>
      <c r="H31" s="54" t="s">
        <v>99</v>
      </c>
      <c r="I31" s="55" t="s">
        <v>100</v>
      </c>
      <c r="J31" s="55" t="s">
        <v>101</v>
      </c>
      <c r="K31" s="59" t="s">
        <v>95</v>
      </c>
      <c r="L31" s="60" t="s">
        <v>96</v>
      </c>
      <c r="M31" s="60" t="s">
        <v>97</v>
      </c>
    </row>
    <row r="32" spans="1:13" x14ac:dyDescent="0.2">
      <c r="A32" s="32">
        <v>40330</v>
      </c>
      <c r="B32" s="48">
        <v>1400</v>
      </c>
      <c r="C32" s="49">
        <v>40</v>
      </c>
      <c r="D32" s="49">
        <f>B32*C32</f>
        <v>56000</v>
      </c>
      <c r="E32" s="52"/>
      <c r="F32" s="53"/>
      <c r="G32" s="53"/>
      <c r="H32" s="56"/>
      <c r="I32" s="57"/>
      <c r="J32" s="57">
        <f>H32*I32</f>
        <v>0</v>
      </c>
      <c r="K32" s="61"/>
      <c r="L32" s="62"/>
      <c r="M32" s="62">
        <f>D32+G32-J32</f>
        <v>56000</v>
      </c>
    </row>
    <row r="33" spans="1:13" x14ac:dyDescent="0.2">
      <c r="A33" s="223">
        <f>Data!A7</f>
        <v>41427</v>
      </c>
      <c r="B33" s="224"/>
      <c r="C33" s="225"/>
      <c r="D33" s="225"/>
      <c r="E33" s="226"/>
      <c r="F33" s="227"/>
      <c r="G33" s="227"/>
      <c r="H33" s="56"/>
      <c r="I33" s="57"/>
      <c r="J33" s="57"/>
      <c r="K33" s="61"/>
      <c r="L33" s="62"/>
      <c r="M33" s="62"/>
    </row>
    <row r="34" spans="1:13" x14ac:dyDescent="0.2">
      <c r="A34" s="32">
        <f>Data!A19</f>
        <v>41441</v>
      </c>
      <c r="B34" s="49"/>
      <c r="C34" s="49"/>
      <c r="D34" s="49"/>
      <c r="E34" s="52"/>
      <c r="F34" s="53"/>
      <c r="G34" s="53"/>
      <c r="H34" s="56"/>
      <c r="I34" s="57"/>
      <c r="J34" s="57"/>
      <c r="K34" s="61"/>
      <c r="L34" s="62"/>
      <c r="M34" s="62"/>
    </row>
    <row r="35" spans="1:13" x14ac:dyDescent="0.2">
      <c r="A35" s="32">
        <f>Data!A21</f>
        <v>41447</v>
      </c>
      <c r="B35" s="48"/>
      <c r="C35" s="49"/>
      <c r="D35" s="49"/>
      <c r="E35" s="52"/>
      <c r="F35" s="53"/>
      <c r="G35" s="53"/>
      <c r="H35" s="56"/>
      <c r="I35" s="58"/>
      <c r="J35" s="57"/>
      <c r="K35" s="61"/>
      <c r="L35" s="62"/>
      <c r="M35" s="62"/>
    </row>
    <row r="36" spans="1:13" x14ac:dyDescent="0.2">
      <c r="A36" s="32">
        <f>Data!A26</f>
        <v>41451</v>
      </c>
      <c r="B36" s="48"/>
      <c r="C36" s="49"/>
      <c r="D36" s="49"/>
      <c r="E36" s="52"/>
      <c r="F36" s="53"/>
      <c r="G36" s="53"/>
      <c r="H36" s="56"/>
      <c r="I36" s="57"/>
      <c r="J36" s="57"/>
      <c r="K36" s="61"/>
      <c r="L36" s="62"/>
      <c r="M36" s="62"/>
    </row>
    <row r="37" spans="1:13" x14ac:dyDescent="0.2">
      <c r="A37" s="32">
        <f>Data!A27</f>
        <v>41452</v>
      </c>
      <c r="B37" s="48"/>
      <c r="C37" s="49"/>
      <c r="D37" s="49"/>
      <c r="E37" s="52"/>
      <c r="F37" s="53"/>
      <c r="G37" s="53"/>
      <c r="H37" s="56"/>
      <c r="I37" s="57"/>
      <c r="J37" s="57"/>
      <c r="K37" s="61"/>
      <c r="L37" s="62"/>
      <c r="M37" s="62"/>
    </row>
    <row r="38" spans="1:13" x14ac:dyDescent="0.2">
      <c r="A38" s="32">
        <f>Data!A27</f>
        <v>41452</v>
      </c>
      <c r="B38" s="48"/>
      <c r="C38" s="49"/>
      <c r="D38" s="49"/>
      <c r="E38" s="52"/>
      <c r="F38" s="53"/>
      <c r="G38" s="53"/>
      <c r="H38" s="56"/>
      <c r="I38" s="57"/>
      <c r="J38" s="352"/>
      <c r="K38" s="61"/>
      <c r="L38" s="62"/>
      <c r="M38" s="62"/>
    </row>
    <row r="39" spans="1:13" x14ac:dyDescent="0.2">
      <c r="A39" s="32"/>
      <c r="B39" s="48"/>
      <c r="C39" s="49"/>
      <c r="D39" s="49"/>
      <c r="E39" s="52"/>
      <c r="F39" s="53"/>
      <c r="G39" s="53"/>
      <c r="H39" s="56"/>
      <c r="I39" s="57"/>
      <c r="J39" s="228"/>
      <c r="K39" s="61"/>
      <c r="L39" s="62"/>
      <c r="M39" s="62"/>
    </row>
    <row r="40" spans="1:13" x14ac:dyDescent="0.2">
      <c r="B40" s="27"/>
      <c r="C40" s="27"/>
      <c r="D40" s="27"/>
      <c r="E40" s="27"/>
      <c r="F40" s="27"/>
      <c r="G40" s="27"/>
      <c r="H40" s="27"/>
      <c r="I40" s="27"/>
      <c r="J40" s="27"/>
      <c r="K40" s="27"/>
      <c r="L40" s="27"/>
      <c r="M40" s="27"/>
    </row>
  </sheetData>
  <pageMargins left="0.7" right="0.7" top="0.75" bottom="0.75" header="0.3" footer="0.3"/>
  <pageSetup scale="80" orientation="portrait" r:id="rId1"/>
  <extLst>
    <ext xmlns:mx="http://schemas.microsoft.com/office/mac/excel/2008/main" uri="{64002731-A6B0-56B0-2670-7721B7C09600}">
      <mx:PLV Mode="0" OnePage="0" WScale="0"/>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A138"/>
  <sheetViews>
    <sheetView zoomScale="90" zoomScaleNormal="90" zoomScalePageLayoutView="90" workbookViewId="0">
      <selection activeCell="A33" sqref="A33"/>
    </sheetView>
  </sheetViews>
  <sheetFormatPr defaultColWidth="8.85546875" defaultRowHeight="15" x14ac:dyDescent="0.25"/>
  <cols>
    <col min="1" max="1" width="11.7109375" customWidth="1"/>
    <col min="2" max="2" width="16" customWidth="1"/>
    <col min="3" max="3" width="21.42578125" bestFit="1" customWidth="1"/>
    <col min="4" max="4" width="21.42578125" style="133" customWidth="1"/>
    <col min="6" max="6" width="12.7109375" style="236" customWidth="1"/>
    <col min="7" max="7" width="16" style="236" bestFit="1" customWidth="1"/>
    <col min="8" max="8" width="11.85546875" style="238" customWidth="1"/>
    <col min="9" max="9" width="13.85546875" style="237" customWidth="1"/>
    <col min="10" max="10" width="17" style="236" customWidth="1"/>
    <col min="11" max="11" width="17.28515625" style="236" customWidth="1"/>
    <col min="12" max="12" width="16.42578125" style="236" customWidth="1"/>
    <col min="13" max="13" width="19.7109375" customWidth="1"/>
    <col min="14" max="14" width="13.140625" style="237" customWidth="1"/>
    <col min="15" max="15" width="12" customWidth="1"/>
    <col min="16" max="16" width="14.42578125" style="236" customWidth="1"/>
    <col min="17" max="17" width="14.28515625" style="236" customWidth="1"/>
    <col min="18" max="18" width="8" customWidth="1"/>
    <col min="21" max="21" width="15.7109375" bestFit="1" customWidth="1"/>
    <col min="23" max="23" width="23" bestFit="1" customWidth="1"/>
    <col min="27" max="27" width="123.5703125" customWidth="1"/>
  </cols>
  <sheetData>
    <row r="1" spans="1:27" x14ac:dyDescent="0.25">
      <c r="A1" t="s">
        <v>35</v>
      </c>
      <c r="B1" t="s">
        <v>298</v>
      </c>
      <c r="C1" t="s">
        <v>299</v>
      </c>
      <c r="D1" s="133" t="s">
        <v>325</v>
      </c>
      <c r="E1" t="s">
        <v>300</v>
      </c>
      <c r="F1" s="236" t="s">
        <v>301</v>
      </c>
      <c r="G1" s="236" t="s">
        <v>302</v>
      </c>
      <c r="H1" s="238" t="s">
        <v>307</v>
      </c>
      <c r="I1" s="237" t="s">
        <v>308</v>
      </c>
      <c r="J1" s="236" t="s">
        <v>309</v>
      </c>
      <c r="K1" s="236" t="s">
        <v>310</v>
      </c>
      <c r="L1" s="236" t="s">
        <v>311</v>
      </c>
      <c r="M1" t="s">
        <v>303</v>
      </c>
      <c r="N1" s="237" t="s">
        <v>304</v>
      </c>
      <c r="O1" t="s">
        <v>376</v>
      </c>
      <c r="P1" s="236" t="s">
        <v>305</v>
      </c>
      <c r="Q1" s="236" t="s">
        <v>306</v>
      </c>
      <c r="R1" t="s">
        <v>375</v>
      </c>
      <c r="S1" s="133" t="s">
        <v>367</v>
      </c>
      <c r="T1" s="133" t="s">
        <v>368</v>
      </c>
      <c r="U1" s="133" t="s">
        <v>369</v>
      </c>
      <c r="V1" s="133" t="s">
        <v>370</v>
      </c>
      <c r="W1" s="133" t="s">
        <v>371</v>
      </c>
      <c r="X1" s="133" t="s">
        <v>372</v>
      </c>
      <c r="Y1" s="133" t="s">
        <v>373</v>
      </c>
      <c r="Z1" s="133" t="s">
        <v>374</v>
      </c>
      <c r="AA1" t="s">
        <v>380</v>
      </c>
    </row>
    <row r="2" spans="1:27" s="80" customFormat="1" x14ac:dyDescent="0.25">
      <c r="A2" s="247">
        <v>41426</v>
      </c>
      <c r="B2" s="80" t="s">
        <v>312</v>
      </c>
      <c r="C2" s="80" t="s">
        <v>137</v>
      </c>
      <c r="D2" s="80" t="s">
        <v>164</v>
      </c>
      <c r="F2" s="248"/>
      <c r="G2" s="248"/>
      <c r="H2" s="249"/>
      <c r="I2" s="250"/>
      <c r="J2" s="248"/>
      <c r="K2" s="248"/>
      <c r="L2" s="248"/>
      <c r="M2" s="248">
        <v>210000</v>
      </c>
      <c r="N2" s="249">
        <v>7.0999999999999994E-2</v>
      </c>
      <c r="O2" s="80">
        <v>3</v>
      </c>
      <c r="P2" s="248"/>
      <c r="Q2" s="248"/>
      <c r="R2" s="80" t="s">
        <v>377</v>
      </c>
      <c r="S2" s="80">
        <f>Table1[[#This Row],[Duration (years)]]</f>
        <v>3</v>
      </c>
      <c r="T2" s="80" t="s">
        <v>378</v>
      </c>
      <c r="U2" s="80">
        <f>Table1[[#This Row],[Interest]]*100</f>
        <v>7.1</v>
      </c>
      <c r="V2" s="80">
        <f>Table1[[#This Row],[L/T Payable]]</f>
        <v>210000</v>
      </c>
      <c r="W2" s="80" t="s">
        <v>379</v>
      </c>
      <c r="AA2" s="80" t="str">
        <f>CONCATENATE(Table1[[#This Row],[Concatenate1]]," ",Table1[[#This Row],[Concatenate2]]," ",Table1[[#This Row],[Concatenate3]]," ",Table1[[#This Row],[Concatenate4]],"% , $",Table1[[#This Row],[Concatenate5]]," ",Table1[[#This Row],[Concatenate6]])</f>
        <v>Signed a 3 year 7.1% , $210000 note payable with First Bank.</v>
      </c>
    </row>
    <row r="3" spans="1:27" s="80" customFormat="1" x14ac:dyDescent="0.25">
      <c r="A3" s="247">
        <v>41426</v>
      </c>
      <c r="B3" s="80" t="s">
        <v>313</v>
      </c>
      <c r="C3" s="80" t="s">
        <v>48</v>
      </c>
      <c r="E3" s="80">
        <v>3100</v>
      </c>
      <c r="F3" s="248">
        <v>35.5</v>
      </c>
      <c r="G3" s="248">
        <f>E3*F3</f>
        <v>110050</v>
      </c>
      <c r="H3" s="249" t="s">
        <v>314</v>
      </c>
      <c r="I3" s="250">
        <v>0.02</v>
      </c>
      <c r="J3" s="248">
        <f>G3</f>
        <v>110050</v>
      </c>
      <c r="K3" s="248"/>
      <c r="L3" s="248"/>
      <c r="M3" s="248"/>
      <c r="N3" s="250"/>
      <c r="P3" s="248"/>
      <c r="Q3" s="248"/>
      <c r="R3" s="80" t="s">
        <v>384</v>
      </c>
      <c r="S3" s="80">
        <f>Table1[[#This Row],[Units]]</f>
        <v>3100</v>
      </c>
      <c r="T3" s="80" t="s">
        <v>383</v>
      </c>
      <c r="U3" s="80">
        <f>Table1[[#This Row],[$ per Unit]]</f>
        <v>35.5</v>
      </c>
      <c r="V3" s="80" t="s">
        <v>382</v>
      </c>
      <c r="AA3" s="80" t="str">
        <f>CONCATENATE(Table1[[#This Row],[Concatenate1]]," ",Table1[[#This Row],[Concatenate2]]," ",Table1[[#This Row],[Concatenate3]],"",Table1[[#This Row],[Concatenate4]]," ",Table1[[#This Row],[Concatenate5]]," ",Table1[[#This Row],[Concatenate6]])</f>
        <v xml:space="preserve">Purchased 3100 GPS units on credit from Navistar for $35.5 per unit. </v>
      </c>
    </row>
    <row r="4" spans="1:27" s="80" customFormat="1" x14ac:dyDescent="0.25">
      <c r="A4" s="247">
        <v>41426</v>
      </c>
      <c r="B4" s="80" t="s">
        <v>315</v>
      </c>
      <c r="C4" s="80" t="s">
        <v>41</v>
      </c>
      <c r="E4" s="80">
        <v>1983</v>
      </c>
      <c r="F4" s="248">
        <v>75</v>
      </c>
      <c r="G4" s="248">
        <f>E4*F4</f>
        <v>148725</v>
      </c>
      <c r="H4" s="249" t="s">
        <v>314</v>
      </c>
      <c r="I4" s="250">
        <v>0.02</v>
      </c>
      <c r="J4" s="248">
        <f>Table1[[#This Row],[Total $]]</f>
        <v>148725</v>
      </c>
      <c r="K4" s="248"/>
      <c r="L4" s="248"/>
      <c r="M4" s="248"/>
      <c r="N4" s="250"/>
      <c r="P4" s="248"/>
      <c r="Q4" s="248"/>
      <c r="R4" s="80" t="s">
        <v>385</v>
      </c>
      <c r="S4" s="80">
        <f>Table1[[#This Row],[Units]]</f>
        <v>1983</v>
      </c>
      <c r="T4" s="80" t="s">
        <v>387</v>
      </c>
      <c r="U4" s="80">
        <f>Table1[[#This Row],[$ per Unit]]</f>
        <v>75</v>
      </c>
      <c r="V4" s="80" t="s">
        <v>386</v>
      </c>
      <c r="AA4" s="80" t="str">
        <f>CONCATENATE(Table1[[#This Row],[Concatenate1]]," ",Table1[[#This Row],[Concatenate2]]," ",Table1[[#This Row],[Concatenate3]]," $",Table1[[#This Row],[Concatenate4]]," ",Table1[[#This Row],[Concatenate5]]," ",Table1[[#This Row],[Concatenate6]])</f>
        <v xml:space="preserve">Sold 1983 DVD players on account to Toyota for $75 per unit, Invoice #5555 </v>
      </c>
    </row>
    <row r="5" spans="1:27" s="80" customFormat="1" x14ac:dyDescent="0.25">
      <c r="A5" s="247">
        <v>41427</v>
      </c>
      <c r="B5" s="80" t="s">
        <v>313</v>
      </c>
      <c r="C5" s="80" t="s">
        <v>316</v>
      </c>
      <c r="F5" s="248"/>
      <c r="G5" s="248">
        <v>1150</v>
      </c>
      <c r="H5" s="249" t="s">
        <v>314</v>
      </c>
      <c r="I5" s="250">
        <v>0.02</v>
      </c>
      <c r="J5" s="248">
        <f>'General Ledger'!F56</f>
        <v>2000</v>
      </c>
      <c r="K5" s="248"/>
      <c r="L5" s="248"/>
      <c r="M5" s="248"/>
      <c r="N5" s="250"/>
      <c r="P5" s="248"/>
      <c r="Q5" s="248"/>
      <c r="R5" s="80" t="s">
        <v>388</v>
      </c>
      <c r="S5" s="80">
        <f>Table1[[#This Row],[Total $]]</f>
        <v>1150</v>
      </c>
      <c r="AA5" s="80" t="str">
        <f>CONCATENATE(Table1[[#This Row],[Concatenate1]],"",Table1[[#This Row],[Concatenate2]]," ",Table1[[#This Row],[Concatenate3]]," ",Table1[[#This Row],[Concatenate4]]," ",Table1[[#This Row],[Concatenate5]]," ",Table1[[#This Row],[Concatenate6]])</f>
        <v xml:space="preserve">Purchased office supplies from Office Max on credit for $1150    </v>
      </c>
    </row>
    <row r="6" spans="1:27" s="80" customFormat="1" x14ac:dyDescent="0.25">
      <c r="A6" s="247">
        <v>41427</v>
      </c>
      <c r="B6" s="80" t="s">
        <v>315</v>
      </c>
      <c r="C6" s="80" t="s">
        <v>41</v>
      </c>
      <c r="E6" s="80">
        <v>3400</v>
      </c>
      <c r="F6" s="248">
        <v>58</v>
      </c>
      <c r="G6" s="248">
        <f>E6*F6</f>
        <v>197200</v>
      </c>
      <c r="H6" s="249" t="s">
        <v>314</v>
      </c>
      <c r="I6" s="250">
        <v>0.02</v>
      </c>
      <c r="J6" s="248">
        <f>Table1[[#This Row],[Total $]]</f>
        <v>197200</v>
      </c>
      <c r="K6" s="248"/>
      <c r="L6" s="248"/>
      <c r="M6" s="248"/>
      <c r="N6" s="250"/>
      <c r="P6" s="248"/>
      <c r="Q6" s="248"/>
      <c r="R6" s="80" t="s">
        <v>385</v>
      </c>
      <c r="S6" s="80">
        <f>Table1[[#This Row],[Units]]</f>
        <v>3400</v>
      </c>
      <c r="T6" s="80" t="s">
        <v>390</v>
      </c>
      <c r="U6" s="80">
        <f>Table1[[#This Row],[$ per Unit]]</f>
        <v>58</v>
      </c>
      <c r="V6" s="80" t="s">
        <v>490</v>
      </c>
      <c r="AA6" s="80" t="str">
        <f>CONCATENATE(Table1[[#This Row],[Concatenate1]]," ",Table1[[#This Row],[Concatenate2]]," ",Table1[[#This Row],[Concatenate3]]," $",Table1[[#This Row],[Concatenate4]]," ",Table1[[#This Row],[Concatenate5]]," ",Table1[[#This Row],[Concatenate6]])</f>
        <v xml:space="preserve">Sold 3400 GPS units on account to Kia for $58 per unit, Invoice #5556. </v>
      </c>
    </row>
    <row r="7" spans="1:27" s="80" customFormat="1" x14ac:dyDescent="0.25">
      <c r="A7" s="247">
        <v>41427</v>
      </c>
      <c r="B7" s="80" t="s">
        <v>315</v>
      </c>
      <c r="C7" s="80" t="s">
        <v>41</v>
      </c>
      <c r="E7" s="80">
        <v>975</v>
      </c>
      <c r="F7" s="248">
        <v>66</v>
      </c>
      <c r="G7" s="248">
        <f>E7*F7</f>
        <v>64350</v>
      </c>
      <c r="H7" s="249" t="s">
        <v>314</v>
      </c>
      <c r="I7" s="250">
        <v>0.02</v>
      </c>
      <c r="J7" s="248"/>
      <c r="K7" s="248"/>
      <c r="L7" s="248"/>
      <c r="M7" s="248"/>
      <c r="N7" s="250"/>
      <c r="P7" s="248"/>
      <c r="Q7" s="248"/>
      <c r="R7" s="80" t="s">
        <v>385</v>
      </c>
      <c r="S7" s="80">
        <f>Table1[[#This Row],[Units]]</f>
        <v>975</v>
      </c>
      <c r="T7" s="80" t="s">
        <v>391</v>
      </c>
      <c r="U7" s="80">
        <f>Table1[[#This Row],[$ per Unit]]</f>
        <v>66</v>
      </c>
      <c r="V7" s="80" t="s">
        <v>392</v>
      </c>
      <c r="W7" s="80">
        <f>E8</f>
        <v>1925</v>
      </c>
      <c r="X7" s="80" t="s">
        <v>393</v>
      </c>
      <c r="Y7" s="284">
        <f>F8</f>
        <v>82</v>
      </c>
      <c r="Z7" s="80" t="s">
        <v>406</v>
      </c>
      <c r="AA7" s="80" t="str">
        <f>CONCATENATE(Table1[[#This Row],[Concatenate1]]," ",Table1[[#This Row],[Concatenate2]]," ",Table1[[#This Row],[Concatenate3]]," $",Table1[[#This Row],[Concatenate4]]," ",Table1[[#This Row],[Concatenate5]]," ",Table1[[#This Row],[Concatenate6]]," ",Table1[[#This Row],[Concatenate7]]," $",Table1[[#This Row],[Concatenate8]]," ",Table1[[#This Row],[Concatenate9]])</f>
        <v>Sold 975 docking stations for $66 per unit and 1925  GPS units for $82 per unit on account to Nissan, Invoice #5557.</v>
      </c>
    </row>
    <row r="8" spans="1:27" s="80" customFormat="1" x14ac:dyDescent="0.25">
      <c r="A8" s="247">
        <v>41427</v>
      </c>
      <c r="B8" s="80" t="s">
        <v>315</v>
      </c>
      <c r="C8" s="80" t="s">
        <v>41</v>
      </c>
      <c r="E8" s="80">
        <v>1925</v>
      </c>
      <c r="F8" s="248">
        <v>82</v>
      </c>
      <c r="G8" s="248">
        <f>E8*F8</f>
        <v>157850</v>
      </c>
      <c r="H8" s="249" t="s">
        <v>314</v>
      </c>
      <c r="I8" s="250">
        <v>0.02</v>
      </c>
      <c r="J8" s="248"/>
      <c r="K8" s="248"/>
      <c r="L8" s="248"/>
      <c r="M8" s="248"/>
      <c r="N8" s="250"/>
      <c r="P8" s="248"/>
      <c r="Q8" s="248"/>
    </row>
    <row r="9" spans="1:27" s="80" customFormat="1" x14ac:dyDescent="0.25">
      <c r="A9" s="247">
        <v>41429</v>
      </c>
      <c r="B9" s="80" t="s">
        <v>317</v>
      </c>
      <c r="C9" s="80" t="s">
        <v>137</v>
      </c>
      <c r="F9" s="248"/>
      <c r="G9" s="248">
        <v>185000</v>
      </c>
      <c r="H9" s="249" t="s">
        <v>318</v>
      </c>
      <c r="I9" s="250">
        <v>0.02</v>
      </c>
      <c r="J9" s="248">
        <v>0</v>
      </c>
      <c r="K9" s="248">
        <v>0</v>
      </c>
      <c r="L9" s="248">
        <v>0</v>
      </c>
      <c r="M9" s="248"/>
      <c r="N9" s="250"/>
      <c r="P9" s="248"/>
      <c r="Q9" s="248"/>
      <c r="R9" s="80" t="s">
        <v>295</v>
      </c>
      <c r="AA9"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Received payment from Toyota for May 11th sale.        </v>
      </c>
    </row>
    <row r="10" spans="1:27" s="80" customFormat="1" x14ac:dyDescent="0.25">
      <c r="A10" s="247">
        <v>41432</v>
      </c>
      <c r="B10" s="80" t="s">
        <v>320</v>
      </c>
      <c r="C10" s="80" t="s">
        <v>61</v>
      </c>
      <c r="D10" s="80" t="s">
        <v>156</v>
      </c>
      <c r="F10" s="248"/>
      <c r="G10" s="248">
        <v>900</v>
      </c>
      <c r="H10" s="249" t="s">
        <v>318</v>
      </c>
      <c r="I10" s="250"/>
      <c r="J10" s="248">
        <v>0</v>
      </c>
      <c r="K10" s="248">
        <v>0</v>
      </c>
      <c r="L10" s="248">
        <v>0</v>
      </c>
      <c r="M10" s="248"/>
      <c r="N10" s="250"/>
      <c r="P10" s="248"/>
      <c r="Q10" s="248"/>
      <c r="R10" s="80" t="s">
        <v>394</v>
      </c>
      <c r="S10" s="80">
        <f>Table1[[#This Row],[Total $]]</f>
        <v>900</v>
      </c>
      <c r="T10" s="80" t="s">
        <v>395</v>
      </c>
      <c r="AA10"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Received and paid expense reports for travel and entertainment totaling  $900 , Check #5279.      </v>
      </c>
    </row>
    <row r="11" spans="1:27" s="80" customFormat="1" x14ac:dyDescent="0.25">
      <c r="A11" s="247">
        <v>41433</v>
      </c>
      <c r="B11" s="80" t="s">
        <v>320</v>
      </c>
      <c r="C11" s="80" t="s">
        <v>61</v>
      </c>
      <c r="F11" s="248"/>
      <c r="G11" s="248">
        <v>1200</v>
      </c>
      <c r="H11" s="249" t="s">
        <v>314</v>
      </c>
      <c r="I11" s="250">
        <v>0.02</v>
      </c>
      <c r="J11" s="248">
        <f>G11</f>
        <v>1200</v>
      </c>
      <c r="K11" s="248">
        <f>J11*I11</f>
        <v>24</v>
      </c>
      <c r="L11" s="248">
        <f>J11-K11</f>
        <v>1176</v>
      </c>
      <c r="M11" s="248"/>
      <c r="N11" s="250"/>
      <c r="P11" s="248"/>
      <c r="Q11" s="248"/>
      <c r="R11" s="80" t="s">
        <v>282</v>
      </c>
      <c r="AA11"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Paid for office supplies purchased on June 2nd, Check #5280.        </v>
      </c>
    </row>
    <row r="12" spans="1:27" s="80" customFormat="1" x14ac:dyDescent="0.25">
      <c r="A12" s="247">
        <v>41436</v>
      </c>
      <c r="B12" s="80" t="s">
        <v>319</v>
      </c>
      <c r="C12" s="80" t="s">
        <v>61</v>
      </c>
      <c r="F12" s="248"/>
      <c r="G12" s="248">
        <f>L12</f>
        <v>107849</v>
      </c>
      <c r="H12" s="249" t="s">
        <v>314</v>
      </c>
      <c r="I12" s="250">
        <v>0.02</v>
      </c>
      <c r="J12" s="248">
        <f>G3</f>
        <v>110050</v>
      </c>
      <c r="K12" s="248">
        <f>J12*I3</f>
        <v>2201</v>
      </c>
      <c r="L12" s="248">
        <f>J12-K12</f>
        <v>107849</v>
      </c>
      <c r="M12" s="248"/>
      <c r="N12" s="250"/>
      <c r="P12" s="248"/>
      <c r="Q12" s="248"/>
      <c r="R12" s="80" t="s">
        <v>269</v>
      </c>
      <c r="AA12"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Paid in full for the June 1 purchase from Navistar, Check #5281.        </v>
      </c>
    </row>
    <row r="13" spans="1:27" s="80" customFormat="1" x14ac:dyDescent="0.25">
      <c r="A13" s="247">
        <v>41436</v>
      </c>
      <c r="B13" s="80" t="s">
        <v>319</v>
      </c>
      <c r="C13" s="80" t="s">
        <v>61</v>
      </c>
      <c r="D13" s="80" t="s">
        <v>155</v>
      </c>
      <c r="F13" s="248"/>
      <c r="G13" s="248">
        <v>5400</v>
      </c>
      <c r="H13" s="249" t="s">
        <v>324</v>
      </c>
      <c r="I13" s="250"/>
      <c r="J13" s="248">
        <v>0</v>
      </c>
      <c r="K13" s="248">
        <v>0</v>
      </c>
      <c r="L13" s="248">
        <v>0</v>
      </c>
      <c r="M13" s="248"/>
      <c r="N13" s="250"/>
      <c r="P13" s="248"/>
      <c r="Q13" s="248"/>
      <c r="R13" s="80" t="s">
        <v>396</v>
      </c>
      <c r="S13" s="80">
        <f>Table1[[#This Row],[Total $]]</f>
        <v>5400</v>
      </c>
      <c r="T13" s="80" t="s">
        <v>397</v>
      </c>
      <c r="AA13"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Received a bill from the law firm of Larry, Moe &amp; Curly for  $5400 , payable upon receipt, for bond consulting fees, Check #5282.      </v>
      </c>
    </row>
    <row r="14" spans="1:27" s="80" customFormat="1" x14ac:dyDescent="0.25">
      <c r="A14" s="247">
        <v>41438</v>
      </c>
      <c r="B14" s="80" t="s">
        <v>313</v>
      </c>
      <c r="C14" s="80" t="s">
        <v>48</v>
      </c>
      <c r="E14" s="80">
        <v>3250</v>
      </c>
      <c r="F14" s="248">
        <v>48</v>
      </c>
      <c r="G14" s="248">
        <f>E14*F14</f>
        <v>156000</v>
      </c>
      <c r="H14" s="249" t="s">
        <v>314</v>
      </c>
      <c r="I14" s="250">
        <v>0.02</v>
      </c>
      <c r="J14" s="248">
        <f>G14</f>
        <v>156000</v>
      </c>
      <c r="K14" s="248"/>
      <c r="L14" s="248"/>
      <c r="M14" s="248"/>
      <c r="N14" s="250"/>
      <c r="P14" s="248"/>
      <c r="Q14" s="248"/>
      <c r="R14" s="80" t="s">
        <v>398</v>
      </c>
      <c r="S14" s="80">
        <f>Table1[[#This Row],[Units]]</f>
        <v>3250</v>
      </c>
      <c r="T14" s="80" t="s">
        <v>399</v>
      </c>
      <c r="U14" s="80">
        <f>Table1[[#This Row],[$ per Unit]]</f>
        <v>48</v>
      </c>
      <c r="V14" s="80" t="s">
        <v>382</v>
      </c>
      <c r="AA14"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Took advantage of a special deal to purchase  3250 DVD players on account from JVC for  $48 per unit.    </v>
      </c>
    </row>
    <row r="15" spans="1:27" s="80" customFormat="1" x14ac:dyDescent="0.25">
      <c r="A15" s="247">
        <v>41438</v>
      </c>
      <c r="B15" s="80" t="s">
        <v>313</v>
      </c>
      <c r="C15" s="80" t="s">
        <v>48</v>
      </c>
      <c r="E15" s="80">
        <v>850</v>
      </c>
      <c r="F15" s="248">
        <v>33</v>
      </c>
      <c r="G15" s="248">
        <f>E15*F15</f>
        <v>28050</v>
      </c>
      <c r="H15" s="249" t="s">
        <v>314</v>
      </c>
      <c r="I15" s="250">
        <v>0.02</v>
      </c>
      <c r="J15" s="248">
        <f>G15</f>
        <v>28050</v>
      </c>
      <c r="K15" s="248"/>
      <c r="L15" s="248"/>
      <c r="M15" s="248"/>
      <c r="N15" s="250"/>
      <c r="P15" s="248"/>
      <c r="Q15" s="248"/>
      <c r="R15" s="80" t="s">
        <v>384</v>
      </c>
      <c r="S15" s="80">
        <f>Table1[[#This Row],[Units]]</f>
        <v>850</v>
      </c>
      <c r="T15" s="80" t="s">
        <v>400</v>
      </c>
      <c r="U15" s="80">
        <f>Table1[[#This Row],[$ per Unit]]</f>
        <v>33</v>
      </c>
      <c r="V15" s="80" t="s">
        <v>382</v>
      </c>
      <c r="AA15"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Purchased 850 GPS units on credit from Magellan for $33 per unit.    </v>
      </c>
    </row>
    <row r="16" spans="1:27" s="80" customFormat="1" x14ac:dyDescent="0.25">
      <c r="A16" s="247">
        <v>41440</v>
      </c>
      <c r="B16" s="80" t="s">
        <v>321</v>
      </c>
      <c r="C16" s="80" t="s">
        <v>61</v>
      </c>
      <c r="F16" s="248"/>
      <c r="G16" s="248">
        <v>14500</v>
      </c>
      <c r="H16" s="249" t="s">
        <v>324</v>
      </c>
      <c r="I16" s="250"/>
      <c r="J16" s="248">
        <v>0</v>
      </c>
      <c r="K16" s="248">
        <v>0</v>
      </c>
      <c r="L16" s="248">
        <v>0</v>
      </c>
      <c r="M16" s="248"/>
      <c r="N16" s="250"/>
      <c r="P16" s="248"/>
      <c r="Q16" s="248"/>
      <c r="R16" s="80" t="s">
        <v>401</v>
      </c>
      <c r="S16" s="80">
        <f>Table1[[#This Row],[Total $]]</f>
        <v>14500</v>
      </c>
      <c r="T16" s="80" t="s">
        <v>402</v>
      </c>
      <c r="U16" s="284">
        <f>G17</f>
        <v>4750</v>
      </c>
      <c r="V16" s="80" t="s">
        <v>489</v>
      </c>
      <c r="AA16"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Check # 5284 was issued for payroll:  $14500 for salaried and $4750 for wages (wage expense)    </v>
      </c>
    </row>
    <row r="17" spans="1:27" s="80" customFormat="1" x14ac:dyDescent="0.25">
      <c r="A17" s="247">
        <v>41440</v>
      </c>
      <c r="B17" s="80" t="s">
        <v>322</v>
      </c>
      <c r="C17" s="80" t="s">
        <v>61</v>
      </c>
      <c r="F17" s="248"/>
      <c r="G17" s="248">
        <v>4750</v>
      </c>
      <c r="H17" s="249" t="s">
        <v>324</v>
      </c>
      <c r="I17" s="250"/>
      <c r="J17" s="248">
        <v>0</v>
      </c>
      <c r="K17" s="248">
        <v>0</v>
      </c>
      <c r="L17" s="248">
        <v>0</v>
      </c>
      <c r="M17" s="248"/>
      <c r="N17" s="250"/>
      <c r="P17" s="248"/>
      <c r="Q17" s="248"/>
      <c r="AA17"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        </v>
      </c>
    </row>
    <row r="18" spans="1:27" s="80" customFormat="1" x14ac:dyDescent="0.25">
      <c r="A18" s="247">
        <v>41440</v>
      </c>
      <c r="B18" s="80" t="s">
        <v>22</v>
      </c>
      <c r="C18" s="80" t="s">
        <v>41</v>
      </c>
      <c r="E18" s="80">
        <v>2000</v>
      </c>
      <c r="F18" s="248">
        <v>89</v>
      </c>
      <c r="G18" s="248">
        <f>E18*F18</f>
        <v>178000</v>
      </c>
      <c r="H18" s="249" t="s">
        <v>314</v>
      </c>
      <c r="I18" s="250">
        <v>0.02</v>
      </c>
      <c r="J18" s="248">
        <f>Table1[[#This Row],[Total $]]</f>
        <v>178000</v>
      </c>
      <c r="K18" s="248"/>
      <c r="L18" s="248"/>
      <c r="M18" s="248"/>
      <c r="N18" s="250"/>
      <c r="P18" s="248"/>
      <c r="Q18" s="248"/>
      <c r="R18" s="80" t="s">
        <v>385</v>
      </c>
      <c r="S18" s="80">
        <f>Table1[[#This Row],[Units]]</f>
        <v>2000</v>
      </c>
      <c r="T18" s="80" t="s">
        <v>491</v>
      </c>
      <c r="U18" s="80">
        <f>Table1[[#This Row],[$ per Unit]]</f>
        <v>89</v>
      </c>
      <c r="V18" s="80" t="s">
        <v>407</v>
      </c>
      <c r="AA18"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Sold 2000 DVD players on credit to Ford Motor Co. for  $89 per unit, Invoice 5558.     </v>
      </c>
    </row>
    <row r="19" spans="1:27" s="80" customFormat="1" x14ac:dyDescent="0.25">
      <c r="A19" s="247">
        <v>41441</v>
      </c>
      <c r="B19" s="80" t="s">
        <v>313</v>
      </c>
      <c r="C19" s="80" t="s">
        <v>48</v>
      </c>
      <c r="E19" s="80">
        <v>1800</v>
      </c>
      <c r="F19" s="248">
        <v>42</v>
      </c>
      <c r="G19" s="248">
        <f>Table1[[#This Row],[Units]]*Table1[[#This Row],[$ per Unit]]</f>
        <v>75600</v>
      </c>
      <c r="H19" s="249" t="s">
        <v>314</v>
      </c>
      <c r="I19" s="250">
        <v>0.02</v>
      </c>
      <c r="J19" s="248">
        <f>Table1[[#This Row],[Total $]]</f>
        <v>75600</v>
      </c>
      <c r="K19" s="248"/>
      <c r="L19" s="248"/>
      <c r="M19" s="248"/>
      <c r="N19" s="250"/>
      <c r="P19" s="248"/>
      <c r="Q19" s="248"/>
      <c r="R19" s="80" t="s">
        <v>381</v>
      </c>
      <c r="S19" s="80">
        <f>Table1[[#This Row],[Units]]</f>
        <v>1800</v>
      </c>
      <c r="T19" s="80" t="s">
        <v>403</v>
      </c>
      <c r="U19" s="80">
        <f>Table1[[#This Row],[$ per Unit]]</f>
        <v>42</v>
      </c>
      <c r="V19" s="80" t="s">
        <v>382</v>
      </c>
      <c r="AA19"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Purchased  1800 docking stations on credit from Samsung for  $42 per unit.    </v>
      </c>
    </row>
    <row r="20" spans="1:27" s="80" customFormat="1" x14ac:dyDescent="0.25">
      <c r="A20" s="247">
        <v>41443</v>
      </c>
      <c r="B20" s="80" t="s">
        <v>323</v>
      </c>
      <c r="C20" s="80" t="s">
        <v>137</v>
      </c>
      <c r="F20" s="248"/>
      <c r="G20" s="248">
        <f>Table1[[#This Row],[Amt of Balance]]</f>
        <v>145750.5</v>
      </c>
      <c r="H20" s="249" t="s">
        <v>314</v>
      </c>
      <c r="I20" s="250">
        <v>0.02</v>
      </c>
      <c r="J20" s="248">
        <f>G4</f>
        <v>148725</v>
      </c>
      <c r="K20" s="248">
        <f>G4*I4</f>
        <v>2974.5</v>
      </c>
      <c r="L20" s="248">
        <f>Table1[[#This Row],[Balance Owing]]-Table1[[#This Row],[Amt of Discount]]</f>
        <v>145750.5</v>
      </c>
      <c r="M20" s="248"/>
      <c r="N20" s="250"/>
      <c r="P20" s="248"/>
      <c r="Q20" s="248"/>
      <c r="R20" s="80" t="s">
        <v>267</v>
      </c>
      <c r="AA20"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Received  payment in full from Toyota for the June 1st sale.        </v>
      </c>
    </row>
    <row r="21" spans="1:27" s="80" customFormat="1" x14ac:dyDescent="0.25">
      <c r="A21" s="247">
        <v>41447</v>
      </c>
      <c r="B21" s="80" t="s">
        <v>315</v>
      </c>
      <c r="C21" s="80" t="s">
        <v>41</v>
      </c>
      <c r="E21" s="80">
        <v>1650</v>
      </c>
      <c r="F21" s="248">
        <v>64.5</v>
      </c>
      <c r="G21" s="248">
        <f>Table1[[#This Row],[Units]]*Table1[[#This Row],[$ per Unit]]</f>
        <v>106425</v>
      </c>
      <c r="H21" s="249" t="s">
        <v>314</v>
      </c>
      <c r="I21" s="250">
        <v>0.02</v>
      </c>
      <c r="J21" s="248">
        <f>Table1[[#This Row],[Total $]]</f>
        <v>106425</v>
      </c>
      <c r="K21" s="248"/>
      <c r="L21" s="248"/>
      <c r="M21" s="248"/>
      <c r="N21" s="250"/>
      <c r="P21" s="248"/>
      <c r="Q21" s="248"/>
      <c r="R21" s="80" t="s">
        <v>389</v>
      </c>
      <c r="S21" s="80">
        <f>Table1[[#This Row],[Units]]</f>
        <v>1650</v>
      </c>
      <c r="T21" s="80" t="s">
        <v>404</v>
      </c>
      <c r="U21" s="80">
        <f>Table1[[#This Row],[$ per Unit]]</f>
        <v>64.5</v>
      </c>
      <c r="V21" s="80" t="s">
        <v>405</v>
      </c>
      <c r="AA21"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Sold  1650 docking stations on credit to Kia for 64.5 per unit, Invoice #5559.    </v>
      </c>
    </row>
    <row r="22" spans="1:27" s="80" customFormat="1" x14ac:dyDescent="0.25">
      <c r="A22" s="247">
        <v>41448</v>
      </c>
      <c r="B22" s="80" t="s">
        <v>319</v>
      </c>
      <c r="C22" s="80" t="s">
        <v>61</v>
      </c>
      <c r="F22" s="248"/>
      <c r="G22" s="248">
        <v>75000</v>
      </c>
      <c r="H22" s="249" t="s">
        <v>324</v>
      </c>
      <c r="I22" s="250"/>
      <c r="J22" s="248">
        <v>162500</v>
      </c>
      <c r="K22" s="248">
        <v>0</v>
      </c>
      <c r="L22" s="248">
        <f>Table1[[#This Row],[Balance Owing]]-Table1[[#This Row],[Total $]]</f>
        <v>87500</v>
      </c>
      <c r="M22" s="248"/>
      <c r="N22" s="250"/>
      <c r="P22" s="248"/>
      <c r="Q22" s="248"/>
      <c r="R22" s="80" t="s">
        <v>408</v>
      </c>
      <c r="S22" s="80">
        <f>Table1[[#This Row],[Total $]]</f>
        <v>75000</v>
      </c>
      <c r="T22" s="80" t="s">
        <v>409</v>
      </c>
      <c r="U22" s="80">
        <f>Table1[[#This Row],[Balance Owing]]</f>
        <v>162500</v>
      </c>
      <c r="V22" s="80" t="s">
        <v>410</v>
      </c>
      <c r="AA22"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Paid $75000 of the $162500 owed to JVC from May 25, Check #5285.    </v>
      </c>
    </row>
    <row r="23" spans="1:27" s="80" customFormat="1" x14ac:dyDescent="0.25">
      <c r="A23" s="247">
        <v>41448</v>
      </c>
      <c r="B23" s="80" t="s">
        <v>317</v>
      </c>
      <c r="C23" s="80" t="s">
        <v>137</v>
      </c>
      <c r="F23" s="248"/>
      <c r="G23" s="248">
        <v>175000</v>
      </c>
      <c r="H23" s="249" t="s">
        <v>324</v>
      </c>
      <c r="I23" s="250"/>
      <c r="J23" s="248">
        <v>300000</v>
      </c>
      <c r="K23" s="248">
        <v>0</v>
      </c>
      <c r="L23" s="248">
        <f>Table1[[#This Row],[Balance Owing]]-Table1[[#This Row],[Total $]]</f>
        <v>125000</v>
      </c>
      <c r="M23" s="248"/>
      <c r="N23" s="250"/>
      <c r="P23" s="248"/>
      <c r="Q23" s="248"/>
      <c r="R23" s="80" t="s">
        <v>411</v>
      </c>
      <c r="S23" s="80">
        <f>Table1[[#This Row],[Total $]]</f>
        <v>175000</v>
      </c>
      <c r="T23" s="80" t="s">
        <v>409</v>
      </c>
      <c r="U23" s="80">
        <f>Table1[[#This Row],[Balance Owing]]</f>
        <v>300000</v>
      </c>
      <c r="V23" s="80" t="s">
        <v>412</v>
      </c>
      <c r="AA23"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Received payment from Ford Motor Co. for $175000 of the $300000 owed from May 5.    </v>
      </c>
    </row>
    <row r="24" spans="1:27" s="80" customFormat="1" x14ac:dyDescent="0.25">
      <c r="A24" s="247">
        <v>41449</v>
      </c>
      <c r="B24" s="80" t="s">
        <v>319</v>
      </c>
      <c r="C24" s="80" t="s">
        <v>61</v>
      </c>
      <c r="D24" s="80" t="s">
        <v>158</v>
      </c>
      <c r="F24" s="248"/>
      <c r="G24" s="248">
        <v>100</v>
      </c>
      <c r="H24" s="249" t="s">
        <v>324</v>
      </c>
      <c r="I24" s="250"/>
      <c r="J24" s="248">
        <v>0</v>
      </c>
      <c r="K24" s="248">
        <v>0</v>
      </c>
      <c r="L24" s="248"/>
      <c r="M24" s="248"/>
      <c r="N24" s="250"/>
      <c r="P24" s="248"/>
      <c r="Q24" s="248"/>
      <c r="R24" s="80" t="s">
        <v>413</v>
      </c>
      <c r="S24" s="80">
        <f>Table1[[#This Row],[Total $]]</f>
        <v>100</v>
      </c>
      <c r="T24" s="80" t="s">
        <v>424</v>
      </c>
      <c r="AA24"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Purchased a $100 international phone card for one of the sales representative's upcoming European business trip, Check #5286.      </v>
      </c>
    </row>
    <row r="25" spans="1:27" s="80" customFormat="1" x14ac:dyDescent="0.25">
      <c r="A25" s="247">
        <v>41450</v>
      </c>
      <c r="B25" s="80" t="s">
        <v>319</v>
      </c>
      <c r="C25" s="80" t="s">
        <v>61</v>
      </c>
      <c r="F25" s="248"/>
      <c r="G25" s="248">
        <f>Table1[[#This Row],[Amt of Balance]]</f>
        <v>152880</v>
      </c>
      <c r="H25" s="249" t="s">
        <v>314</v>
      </c>
      <c r="I25" s="250"/>
      <c r="J25" s="248">
        <f>J14</f>
        <v>156000</v>
      </c>
      <c r="K25" s="248">
        <f>Table1[[#This Row],[Balance Owing]]*0.02</f>
        <v>3120</v>
      </c>
      <c r="L25" s="248">
        <f>Table1[[#This Row],[Balance Owing]]-Table1[[#This Row],[Amt of Discount]]</f>
        <v>152880</v>
      </c>
      <c r="M25" s="248"/>
      <c r="N25" s="250"/>
      <c r="P25" s="248"/>
      <c r="Q25" s="248"/>
      <c r="R25" s="80" t="s">
        <v>270</v>
      </c>
      <c r="AA25"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Paid in full for the purchase from JVC on June 13, Check #5287        </v>
      </c>
    </row>
    <row r="26" spans="1:27" s="80" customFormat="1" x14ac:dyDescent="0.25">
      <c r="A26" s="247">
        <v>41451</v>
      </c>
      <c r="B26" s="80" t="s">
        <v>319</v>
      </c>
      <c r="C26" s="80" t="s">
        <v>61</v>
      </c>
      <c r="D26" s="80" t="s">
        <v>4</v>
      </c>
      <c r="E26" s="80">
        <v>1250</v>
      </c>
      <c r="F26" s="248">
        <v>41</v>
      </c>
      <c r="G26" s="248">
        <f>Table1[[#This Row],[Units]]*Table1[[#This Row],[$ per Unit]]</f>
        <v>51250</v>
      </c>
      <c r="H26" s="249" t="s">
        <v>314</v>
      </c>
      <c r="I26" s="250">
        <v>0.02</v>
      </c>
      <c r="J26" s="248">
        <f>Table1[[#This Row],[Total $]]</f>
        <v>51250</v>
      </c>
      <c r="K26" s="248"/>
      <c r="L26" s="248"/>
      <c r="M26" s="248"/>
      <c r="N26" s="250"/>
      <c r="P26" s="248"/>
      <c r="Q26" s="248"/>
      <c r="R26" s="80" t="s">
        <v>384</v>
      </c>
      <c r="S26" s="80">
        <f>Table1[[#This Row],[Units]]</f>
        <v>1250</v>
      </c>
      <c r="T26" s="80" t="s">
        <v>414</v>
      </c>
      <c r="U26" s="80">
        <f>Table1[[#This Row],[$ per Unit]]</f>
        <v>41</v>
      </c>
      <c r="V26" s="80" t="s">
        <v>415</v>
      </c>
      <c r="AA26"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Purchased 1250 docking station from Samsung for $41 per unit paying in cash, Check #5288    </v>
      </c>
    </row>
    <row r="27" spans="1:27" s="80" customFormat="1" x14ac:dyDescent="0.25">
      <c r="A27" s="247">
        <v>41452</v>
      </c>
      <c r="B27" s="80" t="s">
        <v>315</v>
      </c>
      <c r="C27" s="80" t="s">
        <v>41</v>
      </c>
      <c r="E27" s="80">
        <v>1500</v>
      </c>
      <c r="F27" s="248">
        <v>61</v>
      </c>
      <c r="G27" s="248">
        <f>Table1[[#This Row],[Units]]*Table1[[#This Row],[$ per Unit]]</f>
        <v>91500</v>
      </c>
      <c r="H27" s="249" t="s">
        <v>314</v>
      </c>
      <c r="I27" s="250">
        <v>0.02</v>
      </c>
      <c r="J27" s="248">
        <f>Table1[[#This Row],[Total $]]</f>
        <v>91500</v>
      </c>
      <c r="K27" s="248"/>
      <c r="L27" s="248"/>
      <c r="M27" s="248"/>
      <c r="N27" s="250"/>
      <c r="P27" s="248"/>
      <c r="Q27" s="248"/>
      <c r="R27" s="80" t="s">
        <v>385</v>
      </c>
      <c r="S27" s="80">
        <f>Table1[[#This Row],[Units]]</f>
        <v>1500</v>
      </c>
      <c r="T27" s="80" t="s">
        <v>416</v>
      </c>
      <c r="U27" s="80">
        <f>Table1[[#This Row],[$ per Unit]]</f>
        <v>61</v>
      </c>
      <c r="V27" s="80" t="s">
        <v>417</v>
      </c>
      <c r="AA27"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Sold 1500 docking stations on credit to Honda for $61 per unit, Invoice 5560.    </v>
      </c>
    </row>
    <row r="28" spans="1:27" s="80" customFormat="1" x14ac:dyDescent="0.25">
      <c r="A28" s="247">
        <v>41452</v>
      </c>
      <c r="B28" s="80" t="s">
        <v>319</v>
      </c>
      <c r="C28" s="80" t="s">
        <v>61</v>
      </c>
      <c r="D28" s="80" t="s">
        <v>116</v>
      </c>
      <c r="F28" s="248"/>
      <c r="G28" s="248">
        <v>75000</v>
      </c>
      <c r="H28" s="249"/>
      <c r="I28" s="250"/>
      <c r="J28" s="248">
        <v>0</v>
      </c>
      <c r="K28" s="248"/>
      <c r="L28" s="248"/>
      <c r="M28" s="248"/>
      <c r="N28" s="250"/>
      <c r="P28" s="248"/>
      <c r="Q28" s="248"/>
      <c r="R28" s="80" t="s">
        <v>418</v>
      </c>
      <c r="S28" s="80">
        <f>Table1[[#This Row],[Total $]]</f>
        <v>75000</v>
      </c>
      <c r="T28" s="80" t="s">
        <v>419</v>
      </c>
      <c r="AA28"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Hired and paid a consultant $75000 to devise a marketing plan. AC Speed's management felt this was necessary to develop brand awareness. Check #5289.      </v>
      </c>
    </row>
    <row r="29" spans="1:27" s="80" customFormat="1" x14ac:dyDescent="0.25">
      <c r="A29" s="247">
        <v>41453</v>
      </c>
      <c r="B29" s="80" t="s">
        <v>319</v>
      </c>
      <c r="C29" s="80" t="s">
        <v>61</v>
      </c>
      <c r="F29" s="248"/>
      <c r="G29" s="248"/>
      <c r="H29" s="249"/>
      <c r="I29" s="250"/>
      <c r="J29" s="248"/>
      <c r="K29" s="248"/>
      <c r="L29" s="248"/>
      <c r="M29" s="248"/>
      <c r="N29" s="250"/>
      <c r="P29" s="248">
        <v>8000</v>
      </c>
      <c r="Q29" s="248">
        <v>10000</v>
      </c>
      <c r="R29" s="80" t="s">
        <v>420</v>
      </c>
      <c r="S29" s="80">
        <f>Table1[[#This Row],[Balance Paid]]</f>
        <v>10000</v>
      </c>
      <c r="T29" s="80" t="s">
        <v>421</v>
      </c>
      <c r="U29" s="80">
        <f>Table1[[#This Row],[Balance Paid]]-Table1[[#This Row],[Interest Paid]]</f>
        <v>2000</v>
      </c>
      <c r="V29" s="80" t="s">
        <v>422</v>
      </c>
      <c r="W29" s="80">
        <f>Table1[[#This Row],[Interest Paid]]</f>
        <v>8000</v>
      </c>
      <c r="X29" s="80" t="s">
        <v>423</v>
      </c>
      <c r="AA29"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AC Speed is behind in its mortgage payments to Bank of America. Paid a total of $10000 ( $2000 principal and $8000 interest), Check #5290.   </v>
      </c>
    </row>
    <row r="30" spans="1:27" s="80" customFormat="1" x14ac:dyDescent="0.25">
      <c r="A30" s="247">
        <v>41454</v>
      </c>
      <c r="B30" s="80" t="s">
        <v>317</v>
      </c>
      <c r="C30" s="80" t="s">
        <v>137</v>
      </c>
      <c r="F30" s="248"/>
      <c r="G30" s="248">
        <f>Table1[[#This Row],[Amt of Balance]]</f>
        <v>89670</v>
      </c>
      <c r="H30" s="249" t="s">
        <v>314</v>
      </c>
      <c r="I30" s="250">
        <v>0.02</v>
      </c>
      <c r="J30" s="248">
        <f>G27</f>
        <v>91500</v>
      </c>
      <c r="K30" s="248">
        <f>Table1[[#This Row],[Balance Owing]]*Table1[[#This Row],[Discount %]]</f>
        <v>1830</v>
      </c>
      <c r="L30" s="248">
        <f>Table1[[#This Row],[Balance Owing]]-Table1[[#This Row],[Amt of Discount]]</f>
        <v>89670</v>
      </c>
      <c r="M30" s="248"/>
      <c r="N30" s="250"/>
      <c r="P30" s="248"/>
      <c r="Q30" s="248"/>
      <c r="R30" s="80" t="s">
        <v>297</v>
      </c>
      <c r="AA30"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Received payment in full from Honda for the June 27th transaction.        </v>
      </c>
    </row>
    <row r="31" spans="1:27" s="80" customFormat="1" x14ac:dyDescent="0.25">
      <c r="A31" s="247">
        <v>41454</v>
      </c>
      <c r="B31" s="80" t="s">
        <v>319</v>
      </c>
      <c r="C31" s="80" t="s">
        <v>61</v>
      </c>
      <c r="F31" s="248"/>
      <c r="G31" s="248">
        <v>30000</v>
      </c>
      <c r="H31" s="249" t="s">
        <v>318</v>
      </c>
      <c r="I31" s="250"/>
      <c r="J31" s="248">
        <v>30000</v>
      </c>
      <c r="K31" s="248">
        <v>0</v>
      </c>
      <c r="L31" s="248">
        <f>Table1[[#This Row],[Balance Owing]]-Table1[[#This Row],[Total $]]</f>
        <v>0</v>
      </c>
      <c r="M31" s="248"/>
      <c r="N31" s="250"/>
      <c r="P31" s="248"/>
      <c r="Q31" s="248"/>
      <c r="R31" s="80" t="s">
        <v>271</v>
      </c>
      <c r="AA31"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Paid in full for the purchase from Magellan on May 31st, Check #5291.        </v>
      </c>
    </row>
    <row r="32" spans="1:27" s="80" customFormat="1" x14ac:dyDescent="0.25">
      <c r="A32" s="247">
        <v>41454</v>
      </c>
      <c r="B32" s="80" t="s">
        <v>321</v>
      </c>
      <c r="C32" s="80" t="s">
        <v>61</v>
      </c>
      <c r="F32" s="248"/>
      <c r="G32" s="248">
        <v>14500</v>
      </c>
      <c r="H32" s="249" t="s">
        <v>324</v>
      </c>
      <c r="I32" s="250"/>
      <c r="J32" s="248">
        <v>0</v>
      </c>
      <c r="K32" s="248">
        <v>0</v>
      </c>
      <c r="L32" s="248">
        <v>0</v>
      </c>
      <c r="M32" s="248"/>
      <c r="N32" s="250"/>
      <c r="P32" s="248"/>
      <c r="Q32" s="248"/>
      <c r="R32" s="80" t="s">
        <v>492</v>
      </c>
      <c r="S32" s="80">
        <f>Table1[[#This Row],[Total $]]</f>
        <v>14500</v>
      </c>
      <c r="T32" s="80" t="s">
        <v>402</v>
      </c>
      <c r="U32" s="284">
        <f>G33</f>
        <v>4750</v>
      </c>
      <c r="V32" s="80" t="s">
        <v>489</v>
      </c>
      <c r="AA32"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Check # 5292 was issued for payroll:  $14500 for salaried and $4750 for wages (wage expense)    </v>
      </c>
    </row>
    <row r="33" spans="1:27" s="80" customFormat="1" x14ac:dyDescent="0.25">
      <c r="A33" s="247">
        <v>41454</v>
      </c>
      <c r="B33" s="80" t="s">
        <v>322</v>
      </c>
      <c r="C33" s="80" t="s">
        <v>61</v>
      </c>
      <c r="F33" s="248"/>
      <c r="G33" s="248">
        <v>4750</v>
      </c>
      <c r="H33" s="249" t="s">
        <v>324</v>
      </c>
      <c r="I33" s="250"/>
      <c r="J33" s="248">
        <v>0</v>
      </c>
      <c r="K33" s="248">
        <v>0</v>
      </c>
      <c r="L33" s="248">
        <v>0</v>
      </c>
      <c r="M33" s="248"/>
      <c r="N33" s="250"/>
      <c r="P33" s="248"/>
      <c r="Q33" s="248"/>
      <c r="AA33" s="80" t="str">
        <f>CONCATENATE(Table1[[#This Row],[Concatenate1]]," ",Table1[[#This Row],[Concatenate2]]," ",Table1[[#This Row],[Concatenate3]]," ",Table1[[#This Row],[Concatenate4]]," ",Table1[[#This Row],[Concatenate5]]," ",Table1[[#This Row],[Concatenate6]]," ",Table1[[#This Row],[Concatenate7]]," ",Table1[[#This Row],[Concatenate8]]," ",Table1[[#This Row],[Concatenate9]])</f>
        <v xml:space="preserve">        </v>
      </c>
    </row>
    <row r="34" spans="1:27" s="80" customFormat="1" x14ac:dyDescent="0.25">
      <c r="A34" s="247"/>
      <c r="F34" s="248"/>
      <c r="G34" s="248"/>
      <c r="H34" s="249"/>
      <c r="I34" s="250"/>
      <c r="J34" s="248"/>
      <c r="K34" s="248"/>
      <c r="L34" s="248"/>
      <c r="M34" s="248"/>
      <c r="N34" s="250"/>
      <c r="P34" s="248"/>
      <c r="Q34" s="248"/>
    </row>
    <row r="35" spans="1:27" x14ac:dyDescent="0.25">
      <c r="A35" s="235"/>
      <c r="M35" s="236"/>
    </row>
    <row r="36" spans="1:27" ht="14.25" customHeight="1" x14ac:dyDescent="0.3">
      <c r="A36" s="291"/>
      <c r="B36" s="291"/>
      <c r="C36" s="291"/>
      <c r="D36" s="291"/>
      <c r="M36" s="236"/>
    </row>
    <row r="37" spans="1:27" x14ac:dyDescent="0.25">
      <c r="A37" s="358" t="s">
        <v>443</v>
      </c>
      <c r="B37" s="358"/>
      <c r="C37" s="358"/>
      <c r="D37" s="288" t="s">
        <v>444</v>
      </c>
      <c r="G37" s="359" t="s">
        <v>443</v>
      </c>
      <c r="H37" s="359"/>
      <c r="I37" s="359"/>
      <c r="J37" s="359"/>
      <c r="K37" s="292">
        <v>41274</v>
      </c>
      <c r="L37" s="292">
        <v>40908</v>
      </c>
      <c r="M37" s="292">
        <v>40543</v>
      </c>
      <c r="N37" s="292">
        <v>40178</v>
      </c>
    </row>
    <row r="38" spans="1:27" x14ac:dyDescent="0.25">
      <c r="A38" s="356" t="s">
        <v>22</v>
      </c>
      <c r="B38" s="356"/>
      <c r="C38" s="356"/>
      <c r="D38" s="289">
        <v>725000</v>
      </c>
      <c r="G38" s="293" t="s">
        <v>110</v>
      </c>
      <c r="H38" s="236"/>
      <c r="I38" s="236"/>
      <c r="K38" s="289">
        <v>65000</v>
      </c>
      <c r="L38" s="289"/>
      <c r="M38" s="289"/>
      <c r="N38" s="289"/>
    </row>
    <row r="39" spans="1:27" x14ac:dyDescent="0.25">
      <c r="A39" s="356" t="s">
        <v>448</v>
      </c>
      <c r="B39" s="356"/>
      <c r="C39" s="356"/>
      <c r="D39" s="290">
        <v>0.88</v>
      </c>
      <c r="G39" s="236" t="s">
        <v>111</v>
      </c>
      <c r="H39" s="236"/>
      <c r="I39" s="236"/>
      <c r="K39" s="289">
        <v>1545000</v>
      </c>
      <c r="L39" s="289"/>
      <c r="M39" s="289"/>
      <c r="N39" s="289"/>
    </row>
    <row r="40" spans="1:27" x14ac:dyDescent="0.25">
      <c r="A40" s="356" t="s">
        <v>114</v>
      </c>
      <c r="B40" s="356"/>
      <c r="C40" s="356"/>
      <c r="D40" s="289">
        <v>10000</v>
      </c>
      <c r="G40" s="236" t="s">
        <v>449</v>
      </c>
      <c r="H40" s="236"/>
      <c r="I40" s="236"/>
      <c r="K40" s="289">
        <v>1166744</v>
      </c>
      <c r="L40" s="289">
        <v>1065744</v>
      </c>
      <c r="M40" s="289">
        <v>956030</v>
      </c>
      <c r="N40" s="289">
        <v>1238479</v>
      </c>
    </row>
    <row r="41" spans="1:27" x14ac:dyDescent="0.25">
      <c r="A41" s="356" t="s">
        <v>445</v>
      </c>
      <c r="B41" s="356"/>
      <c r="C41" s="356"/>
      <c r="D41" s="289">
        <v>30000</v>
      </c>
      <c r="H41" s="236"/>
      <c r="I41" s="236"/>
      <c r="M41" s="236"/>
    </row>
    <row r="42" spans="1:27" x14ac:dyDescent="0.25">
      <c r="A42" s="356" t="s">
        <v>116</v>
      </c>
      <c r="B42" s="356"/>
      <c r="C42" s="356"/>
      <c r="D42" s="289">
        <v>24000</v>
      </c>
      <c r="H42" s="236"/>
      <c r="I42" s="236"/>
      <c r="M42" s="236"/>
    </row>
    <row r="43" spans="1:27" x14ac:dyDescent="0.25">
      <c r="A43" s="356" t="s">
        <v>117</v>
      </c>
      <c r="B43" s="356"/>
      <c r="C43" s="356"/>
      <c r="D43" s="289">
        <v>2300</v>
      </c>
      <c r="H43" s="236"/>
      <c r="I43" s="236"/>
      <c r="M43" s="236"/>
    </row>
    <row r="44" spans="1:27" x14ac:dyDescent="0.25">
      <c r="A44" s="356" t="s">
        <v>121</v>
      </c>
      <c r="B44" s="356"/>
      <c r="C44" s="356"/>
      <c r="D44" s="289">
        <v>500</v>
      </c>
      <c r="H44" s="236"/>
      <c r="I44" s="236"/>
      <c r="M44" s="236"/>
    </row>
    <row r="45" spans="1:27" x14ac:dyDescent="0.25">
      <c r="A45" s="356" t="s">
        <v>155</v>
      </c>
      <c r="B45" s="356"/>
      <c r="C45" s="356"/>
      <c r="D45" s="289">
        <v>16550</v>
      </c>
      <c r="H45" s="236"/>
      <c r="I45" s="236"/>
      <c r="M45" s="236"/>
    </row>
    <row r="46" spans="1:27" x14ac:dyDescent="0.25">
      <c r="A46" s="356" t="s">
        <v>29</v>
      </c>
      <c r="B46" s="356"/>
      <c r="C46" s="356"/>
      <c r="D46" s="289">
        <v>2000</v>
      </c>
      <c r="H46" s="236"/>
      <c r="I46" s="236"/>
      <c r="M46" s="236"/>
    </row>
    <row r="47" spans="1:27" x14ac:dyDescent="0.25">
      <c r="A47" s="356" t="s">
        <v>30</v>
      </c>
      <c r="B47" s="356"/>
      <c r="C47" s="356"/>
      <c r="D47" s="289">
        <v>1000</v>
      </c>
      <c r="H47" s="236"/>
      <c r="I47" s="236"/>
      <c r="M47" s="236"/>
    </row>
    <row r="48" spans="1:27" x14ac:dyDescent="0.25">
      <c r="A48" s="356" t="s">
        <v>28</v>
      </c>
      <c r="B48" s="356"/>
      <c r="C48" s="356"/>
      <c r="D48" s="289">
        <v>290</v>
      </c>
      <c r="H48" s="236"/>
      <c r="I48" s="236"/>
      <c r="M48" s="236"/>
    </row>
    <row r="49" spans="1:13" x14ac:dyDescent="0.25">
      <c r="A49" s="356" t="s">
        <v>31</v>
      </c>
      <c r="B49" s="356"/>
      <c r="C49" s="356"/>
      <c r="D49" s="289">
        <v>55</v>
      </c>
      <c r="H49" s="236"/>
      <c r="I49" s="236"/>
      <c r="M49" s="236"/>
    </row>
    <row r="50" spans="1:13" x14ac:dyDescent="0.25">
      <c r="A50" s="357" t="s">
        <v>446</v>
      </c>
      <c r="B50" s="357"/>
      <c r="C50" s="357"/>
      <c r="D50" s="289">
        <v>165</v>
      </c>
      <c r="H50" s="236"/>
      <c r="I50" s="236"/>
      <c r="M50" s="236"/>
    </row>
    <row r="51" spans="1:13" x14ac:dyDescent="0.25">
      <c r="A51" s="356" t="s">
        <v>447</v>
      </c>
      <c r="B51" s="356"/>
      <c r="C51" s="356"/>
      <c r="D51" s="289">
        <v>140</v>
      </c>
      <c r="H51" s="236"/>
      <c r="I51" s="236"/>
      <c r="M51" s="236"/>
    </row>
    <row r="52" spans="1:13" x14ac:dyDescent="0.25">
      <c r="A52" s="235"/>
      <c r="M52" s="236"/>
    </row>
    <row r="53" spans="1:13" x14ac:dyDescent="0.25">
      <c r="A53" s="235"/>
      <c r="M53" s="236"/>
    </row>
    <row r="54" spans="1:13" x14ac:dyDescent="0.25">
      <c r="A54" s="235"/>
      <c r="M54" s="236"/>
    </row>
    <row r="55" spans="1:13" x14ac:dyDescent="0.25">
      <c r="A55" s="235"/>
      <c r="M55" s="236"/>
    </row>
    <row r="56" spans="1:13" x14ac:dyDescent="0.25">
      <c r="A56" s="235"/>
      <c r="M56" s="236"/>
    </row>
    <row r="57" spans="1:13" x14ac:dyDescent="0.25">
      <c r="A57" s="235"/>
    </row>
    <row r="58" spans="1:13" x14ac:dyDescent="0.25">
      <c r="A58" s="235"/>
    </row>
    <row r="59" spans="1:13" x14ac:dyDescent="0.25">
      <c r="A59" s="235"/>
    </row>
    <row r="60" spans="1:13" x14ac:dyDescent="0.25">
      <c r="A60" s="235"/>
    </row>
    <row r="61" spans="1:13" x14ac:dyDescent="0.25">
      <c r="A61" s="235"/>
    </row>
    <row r="62" spans="1:13" x14ac:dyDescent="0.25">
      <c r="A62" s="235"/>
    </row>
    <row r="63" spans="1:13" x14ac:dyDescent="0.25">
      <c r="A63" s="235"/>
    </row>
    <row r="64" spans="1:13" x14ac:dyDescent="0.25">
      <c r="A64" s="235"/>
    </row>
    <row r="65" spans="1:1" x14ac:dyDescent="0.25">
      <c r="A65" s="235"/>
    </row>
    <row r="66" spans="1:1" x14ac:dyDescent="0.25">
      <c r="A66" s="235"/>
    </row>
    <row r="67" spans="1:1" x14ac:dyDescent="0.25">
      <c r="A67" s="235"/>
    </row>
    <row r="68" spans="1:1" x14ac:dyDescent="0.25">
      <c r="A68" s="235"/>
    </row>
    <row r="69" spans="1:1" x14ac:dyDescent="0.25">
      <c r="A69" s="235"/>
    </row>
    <row r="70" spans="1:1" x14ac:dyDescent="0.25">
      <c r="A70" s="235"/>
    </row>
    <row r="71" spans="1:1" x14ac:dyDescent="0.25">
      <c r="A71" s="235"/>
    </row>
    <row r="72" spans="1:1" x14ac:dyDescent="0.25">
      <c r="A72" s="235"/>
    </row>
    <row r="73" spans="1:1" x14ac:dyDescent="0.25">
      <c r="A73" s="235"/>
    </row>
    <row r="74" spans="1:1" x14ac:dyDescent="0.25">
      <c r="A74" s="235"/>
    </row>
    <row r="75" spans="1:1" x14ac:dyDescent="0.25">
      <c r="A75" s="235"/>
    </row>
    <row r="76" spans="1:1" x14ac:dyDescent="0.25">
      <c r="A76" s="235"/>
    </row>
    <row r="77" spans="1:1" x14ac:dyDescent="0.25">
      <c r="A77" s="235"/>
    </row>
    <row r="78" spans="1:1" x14ac:dyDescent="0.25">
      <c r="A78" s="235"/>
    </row>
    <row r="79" spans="1:1" x14ac:dyDescent="0.25">
      <c r="A79" s="235"/>
    </row>
    <row r="80" spans="1:1" x14ac:dyDescent="0.25">
      <c r="A80" s="235"/>
    </row>
    <row r="81" spans="1:1" x14ac:dyDescent="0.25">
      <c r="A81" s="235"/>
    </row>
    <row r="82" spans="1:1" x14ac:dyDescent="0.25">
      <c r="A82" s="235"/>
    </row>
    <row r="83" spans="1:1" x14ac:dyDescent="0.25">
      <c r="A83" s="235"/>
    </row>
    <row r="84" spans="1:1" x14ac:dyDescent="0.25">
      <c r="A84" s="235"/>
    </row>
    <row r="85" spans="1:1" x14ac:dyDescent="0.25">
      <c r="A85" s="235"/>
    </row>
    <row r="86" spans="1:1" x14ac:dyDescent="0.25">
      <c r="A86" s="235"/>
    </row>
    <row r="87" spans="1:1" x14ac:dyDescent="0.25">
      <c r="A87" s="235"/>
    </row>
    <row r="88" spans="1:1" x14ac:dyDescent="0.25">
      <c r="A88" s="235"/>
    </row>
    <row r="89" spans="1:1" x14ac:dyDescent="0.25">
      <c r="A89" s="235"/>
    </row>
    <row r="90" spans="1:1" x14ac:dyDescent="0.25">
      <c r="A90" s="235"/>
    </row>
    <row r="91" spans="1:1" x14ac:dyDescent="0.25">
      <c r="A91" s="235"/>
    </row>
    <row r="92" spans="1:1" x14ac:dyDescent="0.25">
      <c r="A92" s="235"/>
    </row>
    <row r="93" spans="1:1" x14ac:dyDescent="0.25">
      <c r="A93" s="235"/>
    </row>
    <row r="94" spans="1:1" x14ac:dyDescent="0.25">
      <c r="A94" s="235"/>
    </row>
    <row r="95" spans="1:1" x14ac:dyDescent="0.25">
      <c r="A95" s="235"/>
    </row>
    <row r="96" spans="1:1" x14ac:dyDescent="0.25">
      <c r="A96" s="235"/>
    </row>
    <row r="97" spans="1:1" x14ac:dyDescent="0.25">
      <c r="A97" s="235"/>
    </row>
    <row r="98" spans="1:1" x14ac:dyDescent="0.25">
      <c r="A98" s="235"/>
    </row>
    <row r="99" spans="1:1" x14ac:dyDescent="0.25">
      <c r="A99" s="235"/>
    </row>
    <row r="100" spans="1:1" x14ac:dyDescent="0.25">
      <c r="A100" s="235"/>
    </row>
    <row r="101" spans="1:1" x14ac:dyDescent="0.25">
      <c r="A101" s="235"/>
    </row>
    <row r="102" spans="1:1" x14ac:dyDescent="0.25">
      <c r="A102" s="235"/>
    </row>
    <row r="103" spans="1:1" x14ac:dyDescent="0.25">
      <c r="A103" s="235"/>
    </row>
    <row r="104" spans="1:1" x14ac:dyDescent="0.25">
      <c r="A104" s="235"/>
    </row>
    <row r="105" spans="1:1" x14ac:dyDescent="0.25">
      <c r="A105" s="235"/>
    </row>
    <row r="106" spans="1:1" x14ac:dyDescent="0.25">
      <c r="A106" s="235"/>
    </row>
    <row r="107" spans="1:1" x14ac:dyDescent="0.25">
      <c r="A107" s="235"/>
    </row>
    <row r="108" spans="1:1" x14ac:dyDescent="0.25">
      <c r="A108" s="235"/>
    </row>
    <row r="109" spans="1:1" x14ac:dyDescent="0.25">
      <c r="A109" s="235"/>
    </row>
    <row r="110" spans="1:1" x14ac:dyDescent="0.25">
      <c r="A110" s="235"/>
    </row>
    <row r="111" spans="1:1" x14ac:dyDescent="0.25">
      <c r="A111" s="235"/>
    </row>
    <row r="112" spans="1:1" x14ac:dyDescent="0.25">
      <c r="A112" s="235"/>
    </row>
    <row r="113" spans="1:1" x14ac:dyDescent="0.25">
      <c r="A113" s="235"/>
    </row>
    <row r="114" spans="1:1" x14ac:dyDescent="0.25">
      <c r="A114" s="235"/>
    </row>
    <row r="115" spans="1:1" x14ac:dyDescent="0.25">
      <c r="A115" s="235"/>
    </row>
    <row r="116" spans="1:1" x14ac:dyDescent="0.25">
      <c r="A116" s="235"/>
    </row>
    <row r="117" spans="1:1" x14ac:dyDescent="0.25">
      <c r="A117" s="235"/>
    </row>
    <row r="118" spans="1:1" x14ac:dyDescent="0.25">
      <c r="A118" s="235"/>
    </row>
    <row r="119" spans="1:1" x14ac:dyDescent="0.25">
      <c r="A119" s="235"/>
    </row>
    <row r="120" spans="1:1" x14ac:dyDescent="0.25">
      <c r="A120" s="235"/>
    </row>
    <row r="121" spans="1:1" x14ac:dyDescent="0.25">
      <c r="A121" s="235"/>
    </row>
    <row r="122" spans="1:1" x14ac:dyDescent="0.25">
      <c r="A122" s="235"/>
    </row>
    <row r="123" spans="1:1" x14ac:dyDescent="0.25">
      <c r="A123" s="235"/>
    </row>
    <row r="124" spans="1:1" x14ac:dyDescent="0.25">
      <c r="A124" s="235"/>
    </row>
    <row r="125" spans="1:1" x14ac:dyDescent="0.25">
      <c r="A125" s="235"/>
    </row>
    <row r="126" spans="1:1" x14ac:dyDescent="0.25">
      <c r="A126" s="235"/>
    </row>
    <row r="127" spans="1:1" x14ac:dyDescent="0.25">
      <c r="A127" s="235"/>
    </row>
    <row r="128" spans="1:1" x14ac:dyDescent="0.25">
      <c r="A128" s="235"/>
    </row>
    <row r="129" spans="1:1" x14ac:dyDescent="0.25">
      <c r="A129" s="235"/>
    </row>
    <row r="130" spans="1:1" x14ac:dyDescent="0.25">
      <c r="A130" s="235"/>
    </row>
    <row r="131" spans="1:1" x14ac:dyDescent="0.25">
      <c r="A131" s="235"/>
    </row>
    <row r="132" spans="1:1" x14ac:dyDescent="0.25">
      <c r="A132" s="235"/>
    </row>
    <row r="133" spans="1:1" x14ac:dyDescent="0.25">
      <c r="A133" s="235"/>
    </row>
    <row r="134" spans="1:1" x14ac:dyDescent="0.25">
      <c r="A134" s="235"/>
    </row>
    <row r="135" spans="1:1" x14ac:dyDescent="0.25">
      <c r="A135" s="235"/>
    </row>
    <row r="136" spans="1:1" x14ac:dyDescent="0.25">
      <c r="A136" s="235"/>
    </row>
    <row r="137" spans="1:1" x14ac:dyDescent="0.25">
      <c r="A137" s="235"/>
    </row>
    <row r="138" spans="1:1" x14ac:dyDescent="0.25">
      <c r="A138" s="235"/>
    </row>
  </sheetData>
  <mergeCells count="16">
    <mergeCell ref="G37:J37"/>
    <mergeCell ref="A45:C45"/>
    <mergeCell ref="A46:C46"/>
    <mergeCell ref="A47:C47"/>
    <mergeCell ref="A48:C48"/>
    <mergeCell ref="A49:C49"/>
    <mergeCell ref="A51:C51"/>
    <mergeCell ref="A50:C50"/>
    <mergeCell ref="A37:C37"/>
    <mergeCell ref="A38:C38"/>
    <mergeCell ref="A39:C39"/>
    <mergeCell ref="A40:C40"/>
    <mergeCell ref="A41:C41"/>
    <mergeCell ref="A42:C42"/>
    <mergeCell ref="A43:C43"/>
    <mergeCell ref="A44:C44"/>
  </mergeCells>
  <pageMargins left="0.7" right="0.7" top="0.75" bottom="0.75" header="0.3" footer="0.3"/>
  <pageSetup orientation="portrait" horizontalDpi="300" verticalDpi="300" r:id="rId1"/>
  <tableParts count="1">
    <tablePart r:id="rId2"/>
  </tableParts>
  <extLst>
    <ext xmlns:mx="http://schemas.microsoft.com/office/mac/excel/2008/main" uri="{64002731-A6B0-56B0-2670-7721B7C09600}">
      <mx:PLV Mode="0" OnePage="0" WScale="0"/>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T18"/>
  <sheetViews>
    <sheetView workbookViewId="0">
      <selection activeCell="C6" sqref="C6"/>
    </sheetView>
  </sheetViews>
  <sheetFormatPr defaultColWidth="8.85546875" defaultRowHeight="15" x14ac:dyDescent="0.25"/>
  <cols>
    <col min="2" max="2" width="8.7109375" customWidth="1"/>
    <col min="3" max="3" width="72" customWidth="1"/>
    <col min="4" max="4" width="8.85546875" style="133" customWidth="1"/>
    <col min="5" max="5" width="46.140625" style="133" customWidth="1"/>
    <col min="6" max="7" width="24" style="80" customWidth="1"/>
    <col min="8" max="8" width="17" style="80" customWidth="1"/>
    <col min="9" max="9" width="21" bestFit="1" customWidth="1"/>
    <col min="10" max="10" width="13.42578125" customWidth="1"/>
    <col min="11" max="11" width="13.42578125" style="133" customWidth="1"/>
    <col min="12" max="12" width="13.85546875" style="80" bestFit="1" customWidth="1"/>
    <col min="13" max="13" width="11.28515625" style="80" customWidth="1"/>
    <col min="15" max="15" width="47.28515625" style="80" customWidth="1"/>
    <col min="16" max="16" width="12.5703125" style="80" bestFit="1" customWidth="1"/>
    <col min="17" max="17" width="53.42578125" style="80" bestFit="1" customWidth="1"/>
    <col min="18" max="18" width="10.5703125" bestFit="1" customWidth="1"/>
    <col min="19" max="19" width="39.85546875" bestFit="1" customWidth="1"/>
    <col min="20" max="20" width="195.7109375" style="273" bestFit="1" customWidth="1"/>
  </cols>
  <sheetData>
    <row r="1" spans="1:20" s="133" customFormat="1" x14ac:dyDescent="0.25">
      <c r="F1" s="261" t="s">
        <v>346</v>
      </c>
      <c r="G1" s="261"/>
      <c r="H1" s="279"/>
      <c r="I1" s="362" t="s">
        <v>79</v>
      </c>
      <c r="J1" s="362"/>
      <c r="K1" s="262"/>
      <c r="L1" s="363" t="s">
        <v>349</v>
      </c>
      <c r="M1" s="363"/>
      <c r="O1" s="364" t="s">
        <v>335</v>
      </c>
      <c r="P1" s="364"/>
      <c r="Q1" s="364"/>
      <c r="T1" s="278" t="s">
        <v>343</v>
      </c>
    </row>
    <row r="2" spans="1:20" ht="18.75" x14ac:dyDescent="0.3">
      <c r="A2" s="360" t="s">
        <v>241</v>
      </c>
      <c r="B2" s="360"/>
      <c r="C2" t="s">
        <v>329</v>
      </c>
      <c r="D2" s="361" t="s">
        <v>330</v>
      </c>
      <c r="E2" s="361"/>
      <c r="F2" s="178"/>
      <c r="G2" s="178"/>
      <c r="H2" s="178"/>
      <c r="I2" t="s">
        <v>328</v>
      </c>
      <c r="J2" t="s">
        <v>331</v>
      </c>
      <c r="L2" s="80" t="s">
        <v>332</v>
      </c>
      <c r="P2" s="171"/>
      <c r="Q2" s="171"/>
      <c r="T2" s="272"/>
    </row>
    <row r="3" spans="1:20" ht="45" x14ac:dyDescent="0.25">
      <c r="B3" s="159" t="s">
        <v>274</v>
      </c>
      <c r="C3" s="275" t="s">
        <v>293</v>
      </c>
      <c r="D3" s="159" t="s">
        <v>245</v>
      </c>
      <c r="E3" s="251" t="str">
        <f>T3</f>
        <v>Rented part of the warehouse to a new tenant and received $5400 for three months rent starting in June</v>
      </c>
      <c r="F3" s="169"/>
      <c r="G3" s="169"/>
      <c r="H3" s="169"/>
      <c r="I3" s="239">
        <v>3</v>
      </c>
      <c r="J3" s="240">
        <v>1800</v>
      </c>
      <c r="K3" s="240"/>
      <c r="L3" s="258">
        <f>I3*J3</f>
        <v>5400</v>
      </c>
      <c r="M3" s="248"/>
      <c r="O3" s="269" t="s">
        <v>333</v>
      </c>
      <c r="P3" s="270">
        <f>L3</f>
        <v>5400</v>
      </c>
      <c r="Q3" s="269" t="s">
        <v>334</v>
      </c>
      <c r="T3" s="271" t="str">
        <f>CONCATENATE(O3," $",P3," ",Q3)</f>
        <v>Rented part of the warehouse to a new tenant and received $5400 for three months rent starting in June</v>
      </c>
    </row>
    <row r="4" spans="1:20" s="80" customFormat="1" x14ac:dyDescent="0.25">
      <c r="B4" s="229"/>
      <c r="C4" s="276" t="s">
        <v>344</v>
      </c>
      <c r="D4" s="229"/>
      <c r="E4" s="169"/>
      <c r="F4" s="169"/>
      <c r="G4" s="169"/>
      <c r="H4" s="169"/>
      <c r="J4" s="248"/>
      <c r="K4" s="248"/>
      <c r="L4" s="248"/>
      <c r="M4" s="248"/>
      <c r="P4" s="263"/>
      <c r="T4" s="273"/>
    </row>
    <row r="5" spans="1:20" x14ac:dyDescent="0.25">
      <c r="B5" s="159"/>
      <c r="C5" s="160"/>
      <c r="D5" s="160"/>
      <c r="E5" s="171"/>
      <c r="F5" s="171" t="s">
        <v>336</v>
      </c>
      <c r="G5" s="171"/>
      <c r="H5" s="171"/>
      <c r="I5" t="s">
        <v>337</v>
      </c>
      <c r="L5" s="80" t="s">
        <v>326</v>
      </c>
      <c r="M5" s="80" t="s">
        <v>327</v>
      </c>
    </row>
    <row r="6" spans="1:20" ht="30" x14ac:dyDescent="0.25">
      <c r="B6" s="159" t="s">
        <v>275</v>
      </c>
      <c r="C6" s="251" t="str">
        <f>T6</f>
        <v>The Company took a physical count of Office Supplies on June 30 and found the following to be on hand: Office Supplies -  $2500</v>
      </c>
      <c r="D6" s="10"/>
      <c r="E6" s="169"/>
      <c r="F6" s="257">
        <f>'General Ledger'!F57</f>
        <v>0</v>
      </c>
      <c r="G6" s="257"/>
      <c r="H6" s="280" t="s">
        <v>350</v>
      </c>
      <c r="I6" s="240">
        <v>2500</v>
      </c>
      <c r="L6" s="259">
        <f>IF(I6&gt;F6,I6-F6,0)</f>
        <v>2500</v>
      </c>
      <c r="M6" s="259">
        <f>IF(I6&lt;F6,F6-I6,0)</f>
        <v>0</v>
      </c>
      <c r="O6" s="269" t="s">
        <v>345</v>
      </c>
      <c r="P6" s="277">
        <f>I6</f>
        <v>2500</v>
      </c>
      <c r="Q6" s="269"/>
      <c r="T6" s="271" t="str">
        <f>CONCATENATE(O6," $",P6)</f>
        <v>The Company took a physical count of Office Supplies on June 30 and found the following to be on hand: Office Supplies -  $2500</v>
      </c>
    </row>
    <row r="7" spans="1:20" x14ac:dyDescent="0.25">
      <c r="B7" s="159"/>
      <c r="C7" s="189"/>
      <c r="D7" s="189"/>
      <c r="E7" s="254"/>
      <c r="F7" s="254"/>
      <c r="G7" s="254"/>
      <c r="H7" s="254"/>
    </row>
    <row r="8" spans="1:20" x14ac:dyDescent="0.25">
      <c r="B8" s="159"/>
      <c r="C8" s="160"/>
      <c r="D8" s="160"/>
      <c r="E8" s="171"/>
      <c r="F8" s="171" t="s">
        <v>338</v>
      </c>
      <c r="G8" s="171" t="s">
        <v>340</v>
      </c>
      <c r="H8" s="171"/>
      <c r="I8" s="80" t="s">
        <v>339</v>
      </c>
      <c r="L8" s="80" t="s">
        <v>326</v>
      </c>
      <c r="M8" s="80" t="s">
        <v>327</v>
      </c>
    </row>
    <row r="9" spans="1:20" ht="60" x14ac:dyDescent="0.25">
      <c r="B9" s="190" t="s">
        <v>276</v>
      </c>
      <c r="C9" s="252" t="str">
        <f>T9</f>
        <v xml:space="preserve">AC Speed estimates bad debt expense on a monthly basis rather than waiting until year-end. The company uses the allowance method. Based on recent industry estimates, AC Speed estimates that the allowance account should be 2%  of accounts receivable. </v>
      </c>
      <c r="D9" s="166"/>
      <c r="E9" s="172"/>
      <c r="F9" s="267">
        <f>'General Ledger'!F21</f>
        <v>0</v>
      </c>
      <c r="G9" s="268">
        <f>'General Ledger'!G31</f>
        <v>0</v>
      </c>
      <c r="H9" s="266"/>
      <c r="I9" s="241">
        <v>0.02</v>
      </c>
      <c r="L9" s="259">
        <f>IF(F9*I9&gt;G9,0,-(F9*I9-G9))</f>
        <v>0</v>
      </c>
      <c r="M9" s="258">
        <f>IF(F9*I9&gt;G9,F9*I9-G9,0)</f>
        <v>0</v>
      </c>
      <c r="O9" s="269" t="s">
        <v>341</v>
      </c>
      <c r="P9" s="274" t="s">
        <v>466</v>
      </c>
      <c r="Q9" s="269" t="s">
        <v>342</v>
      </c>
      <c r="T9" s="271" t="str">
        <f>CONCATENATE(O9," ",P9," ",Q9)</f>
        <v xml:space="preserve">AC Speed estimates bad debt expense on a monthly basis rather than waiting until year-end. The company uses the allowance method. Based on recent industry estimates, AC Speed estimates that the allowance account should be 2%  of accounts receivable. </v>
      </c>
    </row>
    <row r="10" spans="1:20" x14ac:dyDescent="0.25">
      <c r="B10" s="159"/>
      <c r="C10" s="160"/>
      <c r="D10" s="160"/>
      <c r="E10" s="264"/>
      <c r="F10" s="171" t="s">
        <v>347</v>
      </c>
      <c r="G10" s="171"/>
      <c r="H10" s="171"/>
      <c r="I10" t="s">
        <v>348</v>
      </c>
      <c r="L10" s="80" t="s">
        <v>326</v>
      </c>
      <c r="M10" s="80" t="s">
        <v>327</v>
      </c>
    </row>
    <row r="11" spans="1:20" ht="30" x14ac:dyDescent="0.25">
      <c r="B11" s="159" t="s">
        <v>277</v>
      </c>
      <c r="C11" s="251" t="str">
        <f>T11</f>
        <v>The Company took a physical inventory count on June 30 and found the following inventory on hand: Merchandise Inventory -  $120000</v>
      </c>
      <c r="D11" s="10"/>
      <c r="E11" s="265"/>
      <c r="F11" s="257">
        <f>'General Ledger'!F49</f>
        <v>0</v>
      </c>
      <c r="G11" s="257"/>
      <c r="H11" s="256"/>
      <c r="I11" s="240">
        <v>120000</v>
      </c>
      <c r="L11" s="259">
        <f>F11-I11</f>
        <v>-120000</v>
      </c>
      <c r="M11" s="260"/>
      <c r="O11" s="269" t="s">
        <v>351</v>
      </c>
      <c r="P11" s="277">
        <f>I11</f>
        <v>120000</v>
      </c>
      <c r="Q11" s="269"/>
      <c r="T11" s="271" t="str">
        <f>CONCATENATE(O11," $",P11)</f>
        <v>The Company took a physical inventory count on June 30 and found the following inventory on hand: Merchandise Inventory -  $120000</v>
      </c>
    </row>
    <row r="12" spans="1:20" x14ac:dyDescent="0.25">
      <c r="B12" s="159"/>
      <c r="C12" s="160"/>
      <c r="D12" s="160"/>
      <c r="E12" s="160"/>
      <c r="F12" s="171"/>
      <c r="G12" s="171"/>
      <c r="H12" s="171"/>
      <c r="I12" t="s">
        <v>352</v>
      </c>
      <c r="J12" t="s">
        <v>353</v>
      </c>
      <c r="M12" s="80" t="s">
        <v>327</v>
      </c>
    </row>
    <row r="13" spans="1:20" ht="30" x14ac:dyDescent="0.25">
      <c r="B13" s="159" t="s">
        <v>278</v>
      </c>
      <c r="C13" s="251" t="str">
        <f>T13</f>
        <v xml:space="preserve">The Balance in the prepaid insurance account at the beginning of June represents  4 months of coverage. Record the amount of insurance for June. </v>
      </c>
      <c r="D13" s="10"/>
      <c r="E13" s="10"/>
      <c r="F13" s="169"/>
      <c r="G13" s="169"/>
      <c r="H13" s="169"/>
      <c r="I13" s="240">
        <v>14000</v>
      </c>
      <c r="J13" s="239">
        <v>4</v>
      </c>
      <c r="K13" s="239"/>
      <c r="M13" s="259">
        <f>I13/J13</f>
        <v>3500</v>
      </c>
      <c r="O13" s="269" t="s">
        <v>354</v>
      </c>
      <c r="P13" s="269">
        <f>J13</f>
        <v>4</v>
      </c>
      <c r="Q13" s="269" t="s">
        <v>355</v>
      </c>
      <c r="T13" s="271" t="str">
        <f>CONCATENATE(O13," ",P13," ",Q13)</f>
        <v xml:space="preserve">The Balance in the prepaid insurance account at the beginning of June represents  4 months of coverage. Record the amount of insurance for June. </v>
      </c>
    </row>
    <row r="14" spans="1:20" x14ac:dyDescent="0.25">
      <c r="B14" s="159"/>
      <c r="C14" s="160"/>
      <c r="D14" s="160"/>
      <c r="E14" s="160"/>
      <c r="F14" s="171"/>
      <c r="G14" s="171"/>
      <c r="H14" s="171"/>
    </row>
    <row r="15" spans="1:20" x14ac:dyDescent="0.25">
      <c r="B15" s="159" t="s">
        <v>279</v>
      </c>
      <c r="C15" s="253" t="s">
        <v>280</v>
      </c>
      <c r="D15" s="160"/>
      <c r="E15" s="160"/>
      <c r="G15" t="s">
        <v>357</v>
      </c>
      <c r="H15" s="171"/>
      <c r="I15" t="s">
        <v>356</v>
      </c>
      <c r="J15" s="133" t="s">
        <v>358</v>
      </c>
      <c r="L15" s="80" t="s">
        <v>361</v>
      </c>
    </row>
    <row r="16" spans="1:20" ht="45" x14ac:dyDescent="0.25">
      <c r="B16" s="159"/>
      <c r="C16" s="283" t="str">
        <f>T16</f>
        <v>1. The furniture and equipment for the warehouse was purchased a few years ago for  10000. These assets have a 4-year life, an expected salvage value of 1000 and are depreciated using the straight-line method.</v>
      </c>
      <c r="D16" s="10"/>
      <c r="E16" s="10"/>
      <c r="F16" s="169" t="s">
        <v>359</v>
      </c>
      <c r="G16" s="281">
        <v>4</v>
      </c>
      <c r="H16" s="169"/>
      <c r="I16" s="282">
        <v>10000</v>
      </c>
      <c r="J16" s="240">
        <v>1000</v>
      </c>
      <c r="L16" s="258">
        <f>(I16-J16)/(G16*12)</f>
        <v>187.5</v>
      </c>
      <c r="O16" s="269" t="s">
        <v>362</v>
      </c>
      <c r="P16" s="286">
        <f>I16</f>
        <v>10000</v>
      </c>
      <c r="Q16" s="269" t="s">
        <v>488</v>
      </c>
      <c r="R16" s="277">
        <f>J16</f>
        <v>1000</v>
      </c>
      <c r="S16" s="269" t="s">
        <v>363</v>
      </c>
      <c r="T16" s="285" t="str">
        <f>CONCATENATE(O16," ",P16,Q16," ",R16," ",S16)</f>
        <v>1. The furniture and equipment for the warehouse was purchased a few years ago for  10000. These assets have a 4-year life, an expected salvage value of 1000 and are depreciated using the straight-line method.</v>
      </c>
    </row>
    <row r="17" spans="2:20" ht="45" x14ac:dyDescent="0.25">
      <c r="B17" s="159"/>
      <c r="C17" s="283" t="str">
        <f>T17</f>
        <v xml:space="preserve">2. The furniture and equipment for the office was purchased last year for  8500. these assets have a 7 year life, an expected salvage value of 1500 and are depreicated using stright-line method. </v>
      </c>
      <c r="D17" s="10"/>
      <c r="E17" s="10"/>
      <c r="F17" s="169" t="s">
        <v>360</v>
      </c>
      <c r="G17" s="281">
        <v>7</v>
      </c>
      <c r="H17" s="169"/>
      <c r="I17" s="240">
        <v>8500</v>
      </c>
      <c r="J17" s="240">
        <v>1500</v>
      </c>
      <c r="K17" s="236"/>
      <c r="L17" s="258">
        <f>(I17-J17)/(G17*12)</f>
        <v>83.333333333333329</v>
      </c>
      <c r="O17" s="269" t="s">
        <v>364</v>
      </c>
      <c r="P17" s="277">
        <f>I17</f>
        <v>8500</v>
      </c>
      <c r="Q17" s="269" t="s">
        <v>365</v>
      </c>
      <c r="R17" s="277">
        <f>J17</f>
        <v>1500</v>
      </c>
      <c r="S17" s="269" t="s">
        <v>366</v>
      </c>
      <c r="T17" s="285" t="str">
        <f>CONCATENATE(O17," ",P17,Q17," ",R17," ",S17)</f>
        <v xml:space="preserve">2. The furniture and equipment for the office was purchased last year for  8500. these assets have a 7 year life, an expected salvage value of 1500 and are depreicated using stright-line method. </v>
      </c>
    </row>
    <row r="18" spans="2:20" x14ac:dyDescent="0.25">
      <c r="B18" s="230"/>
      <c r="C18" s="231"/>
      <c r="D18" s="231"/>
      <c r="E18" s="231"/>
      <c r="F18" s="255"/>
      <c r="G18" s="255"/>
      <c r="H18" s="255"/>
    </row>
  </sheetData>
  <mergeCells count="5">
    <mergeCell ref="A2:B2"/>
    <mergeCell ref="D2:E2"/>
    <mergeCell ref="I1:J1"/>
    <mergeCell ref="L1:M1"/>
    <mergeCell ref="O1:Q1"/>
  </mergeCells>
  <pageMargins left="0.7" right="0.7" top="0.75" bottom="0.75" header="0.3" footer="0.3"/>
  <pageSetup orientation="portrait" horizontalDpi="4294967292" verticalDpi="4294967292" r:id="rId1"/>
  <extLst>
    <ext xmlns:mx="http://schemas.microsoft.com/office/mac/excel/2008/main" uri="{64002731-A6B0-56B0-2670-7721B7C09600}">
      <mx:PLV Mode="0" OnePage="0" WScale="0"/>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C7"/>
  <sheetViews>
    <sheetView workbookViewId="0">
      <selection activeCell="B34" sqref="B34"/>
    </sheetView>
  </sheetViews>
  <sheetFormatPr defaultRowHeight="15" x14ac:dyDescent="0.25"/>
  <cols>
    <col min="2" max="2" width="104" bestFit="1" customWidth="1"/>
    <col min="3" max="3" width="86.7109375" customWidth="1"/>
  </cols>
  <sheetData>
    <row r="1" spans="1:3" x14ac:dyDescent="0.25">
      <c r="A1" t="s">
        <v>35</v>
      </c>
      <c r="B1" t="s">
        <v>455</v>
      </c>
      <c r="C1" t="s">
        <v>456</v>
      </c>
    </row>
    <row r="2" spans="1:3" x14ac:dyDescent="0.25">
      <c r="A2" s="294" t="str">
        <f>Transactions!A6</f>
        <v>June 1</v>
      </c>
      <c r="B2" s="294" t="str">
        <f>Transactions!B6</f>
        <v>Signed a 3 year 7.1% , $210000 note payable with First Bank.</v>
      </c>
      <c r="C2" t="s">
        <v>457</v>
      </c>
    </row>
    <row r="3" spans="1:3" x14ac:dyDescent="0.25">
      <c r="A3" s="294" t="str">
        <f>Transactions!A8</f>
        <v>June 1</v>
      </c>
      <c r="B3" s="294" t="str">
        <f>Transactions!B8</f>
        <v xml:space="preserve">Purchased 3100 GPS units on credit from Navistar for $35.5 per unit. </v>
      </c>
      <c r="C3" t="s">
        <v>462</v>
      </c>
    </row>
    <row r="4" spans="1:3" x14ac:dyDescent="0.25">
      <c r="A4" s="294" t="s">
        <v>243</v>
      </c>
      <c r="B4" s="294" t="s">
        <v>459</v>
      </c>
      <c r="C4" t="s">
        <v>458</v>
      </c>
    </row>
    <row r="5" spans="1:3" x14ac:dyDescent="0.25">
      <c r="A5" s="294" t="s">
        <v>243</v>
      </c>
      <c r="B5" t="s">
        <v>460</v>
      </c>
      <c r="C5" t="s">
        <v>461</v>
      </c>
    </row>
    <row r="6" spans="1:3" x14ac:dyDescent="0.25">
      <c r="A6" s="294" t="s">
        <v>264</v>
      </c>
      <c r="B6" s="169" t="s">
        <v>464</v>
      </c>
      <c r="C6" t="s">
        <v>465</v>
      </c>
    </row>
    <row r="7" spans="1:3" x14ac:dyDescent="0.25">
      <c r="A7" s="294" t="s">
        <v>467</v>
      </c>
      <c r="B7" s="294" t="s">
        <v>468</v>
      </c>
      <c r="C7" t="s">
        <v>469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_Docs_" ma:contentTypeID="0x00A8F877C52D4F3544BB2E511D24933C90" ma:contentTypeVersion="" ma:contentTypeDescription="" ma:contentTypeScope="" ma:versionID="32c2b1ba6fb4dea847d6d12e7b038048">
  <xsd:schema xmlns:xsd="http://www.w3.org/2001/XMLSchema" xmlns:p="http://schemas.microsoft.com/office/2006/metadata/properties" xmlns:ns1="http://schemas.microsoft.com/sharepoint/v3" targetNamespace="http://schemas.microsoft.com/office/2006/metadata/properties" ma:root="true" ma:fieldsID="3e5d9eca856144ce6ca1da655f95619c" ns1:_="">
    <xsd:import namespace="http://schemas.microsoft.com/sharepoint/v3"/>
    <xsd:element name="properties">
      <xsd:complexType>
        <xsd:sequence>
          <xsd:element name="documentManagement">
            <xsd:complexType>
              <xsd:all>
                <xsd:element ref="ns1:ID" minOccurs="0"/>
                <xsd:element ref="ns1:ContentTypeId" minOccurs="0"/>
                <xsd:element ref="ns1:Author" minOccurs="0"/>
                <xsd:element ref="ns1:Editor" minOccurs="0"/>
                <xsd:element ref="ns1:_HasCopyDestinations" minOccurs="0"/>
                <xsd:element ref="ns1:_CopySource" minOccurs="0"/>
                <xsd:element ref="ns1:_ModerationStatus" minOccurs="0"/>
                <xsd:element ref="ns1:_ModerationComments" minOccurs="0"/>
                <xsd:element ref="ns1:FileRef" minOccurs="0"/>
                <xsd:element ref="ns1:FileDirRef" minOccurs="0"/>
                <xsd:element ref="ns1:Last_x0020_Modified" minOccurs="0"/>
                <xsd:element ref="ns1:Created_x0020_Date" minOccurs="0"/>
                <xsd:element ref="ns1:File_x0020_Size" minOccurs="0"/>
                <xsd:element ref="ns1:FSObjType" minOccurs="0"/>
                <xsd:element ref="ns1:CheckedOutUserId" minOccurs="0"/>
                <xsd:element ref="ns1:IsCheckedoutToLocal" minOccurs="0"/>
                <xsd:element ref="ns1:CheckoutUser" minOccurs="0"/>
                <xsd:element ref="ns1:UniqueId" minOccurs="0"/>
                <xsd:element ref="ns1:ProgId" minOccurs="0"/>
                <xsd:element ref="ns1:ScopeId" minOccurs="0"/>
                <xsd:element ref="ns1:VirusStatus" minOccurs="0"/>
                <xsd:element ref="ns1:CheckedOutTitle" minOccurs="0"/>
                <xsd:element ref="ns1:_CheckinComment" minOccurs="0"/>
                <xsd:element ref="ns1:File_x0020_Type" minOccurs="0"/>
                <xsd:element ref="ns1:HTML_x0020_File_x0020_Type" minOccurs="0"/>
                <xsd:element ref="ns1:_SourceUrl" minOccurs="0"/>
                <xsd:element ref="ns1:_SharedFileIndex" minOccurs="0"/>
                <xsd:element ref="ns1:MetaInfo" minOccurs="0"/>
                <xsd:element ref="ns1:_Level" minOccurs="0"/>
                <xsd:element ref="ns1:_IsCurrentVersion" minOccurs="0"/>
                <xsd:element ref="ns1:owshiddenversion" minOccurs="0"/>
                <xsd:element ref="ns1:_UIVersion" minOccurs="0"/>
                <xsd:element ref="ns1:_UIVersionString" minOccurs="0"/>
                <xsd:element ref="ns1:InstanceID" minOccurs="0"/>
                <xsd:element ref="ns1:Order" minOccurs="0"/>
                <xsd:element ref="ns1:GUID" minOccurs="0"/>
                <xsd:element ref="ns1:WorkflowVersion" minOccurs="0"/>
                <xsd:element ref="ns1:WorkflowInstanceID" minOccurs="0"/>
                <xsd:element ref="ns1:ParentVersionString" minOccurs="0"/>
                <xsd:element ref="ns1:ParentLeafName" minOccurs="0"/>
                <xsd:element ref="ns1:AutoVersionDisabled" minOccurs="0"/>
                <xsd:element ref="ns1:ItemType" minOccurs="0"/>
                <xsd:element ref="ns1:Description"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ID" ma:index="0" nillable="true" ma:displayName="ID" ma:internalName="ID" ma:readOnly="true">
      <xsd:simpleType>
        <xsd:restriction base="dms:Unknown"/>
      </xsd:simpleType>
    </xsd:element>
    <xsd:element name="ContentTypeId" ma:index="1" nillable="true" ma:displayName="Content Type ID" ma:hidden="true" ma:internalName="ContentTypeId" ma:readOnly="true">
      <xsd:simpleType>
        <xsd:restriction base="dms:Unknown"/>
      </xsd:simpleType>
    </xsd:element>
    <xsd:element name="Author" ma:index="4" nillable="true" ma:displayName="Created By" ma:list="UserInfo" ma:internalName="Author"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 ma:index="6" nillable="true" ma:displayName="Modified By" ma:list="UserInfo" ma:internalName="Editor"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_HasCopyDestinations" ma:index="7" nillable="true" ma:displayName="Has Copy Destinations" ma:hidden="true" ma:internalName="_HasCopyDestinations" ma:readOnly="true">
      <xsd:simpleType>
        <xsd:restriction base="dms:Boolean"/>
      </xsd:simpleType>
    </xsd:element>
    <xsd:element name="_CopySource" ma:index="8" nillable="true" ma:displayName="Copy Source" ma:internalName="_CopySource" ma:readOnly="true">
      <xsd:simpleType>
        <xsd:restriction base="dms:Text"/>
      </xsd:simpleType>
    </xsd:element>
    <xsd:element name="_ModerationStatus" ma:index="9" nillable="true" ma:displayName="Approval Status" ma:default="0" ma:hidden="true" ma:internalName="_ModerationStatus" ma:readOnly="true">
      <xsd:simpleType>
        <xsd:restriction base="dms:Unknown"/>
      </xsd:simpleType>
    </xsd:element>
    <xsd:element name="_ModerationComments" ma:index="10" nillable="true" ma:displayName="Approver Comments" ma:hidden="true" ma:internalName="_ModerationComments" ma:readOnly="true">
      <xsd:simpleType>
        <xsd:restriction base="dms:Note"/>
      </xsd:simpleType>
    </xsd:element>
    <xsd:element name="FileRef" ma:index="11" nillable="true" ma:displayName="URL Path" ma:hidden="true" ma:list="Docs" ma:internalName="FileRef" ma:readOnly="true" ma:showField="FullUrl">
      <xsd:simpleType>
        <xsd:restriction base="dms:Lookup"/>
      </xsd:simpleType>
    </xsd:element>
    <xsd:element name="FileDirRef" ma:index="12" nillable="true" ma:displayName="Path" ma:hidden="true" ma:list="Docs" ma:internalName="FileDirRef" ma:readOnly="true" ma:showField="DirName">
      <xsd:simpleType>
        <xsd:restriction base="dms:Lookup"/>
      </xsd:simpleType>
    </xsd:element>
    <xsd:element name="Last_x0020_Modified" ma:index="13" nillable="true" ma:displayName="Modified" ma:format="TRUE" ma:hidden="true" ma:list="Docs" ma:internalName="Last_x0020_Modified" ma:readOnly="true" ma:showField="TimeLastModified">
      <xsd:simpleType>
        <xsd:restriction base="dms:Lookup"/>
      </xsd:simpleType>
    </xsd:element>
    <xsd:element name="Created_x0020_Date" ma:index="14" nillable="true" ma:displayName="Created" ma:format="TRUE" ma:hidden="true" ma:list="Docs" ma:internalName="Created_x0020_Date" ma:readOnly="true" ma:showField="TimeCreated">
      <xsd:simpleType>
        <xsd:restriction base="dms:Lookup"/>
      </xsd:simpleType>
    </xsd:element>
    <xsd:element name="File_x0020_Size" ma:index="15" nillable="true" ma:displayName="File Size" ma:format="TRUE" ma:hidden="true" ma:list="Docs" ma:internalName="File_x0020_Size" ma:readOnly="true" ma:showField="SizeInKB">
      <xsd:simpleType>
        <xsd:restriction base="dms:Lookup"/>
      </xsd:simpleType>
    </xsd:element>
    <xsd:element name="FSObjType" ma:index="16" nillable="true" ma:displayName="Item Type" ma:hidden="true" ma:list="Docs" ma:internalName="FSObjType" ma:readOnly="true" ma:showField="FSType">
      <xsd:simpleType>
        <xsd:restriction base="dms:Lookup"/>
      </xsd:simpleType>
    </xsd:element>
    <xsd:element name="CheckedOutUserId" ma:index="18" nillable="true" ma:displayName="ID of the User who has the item Checked Out" ma:hidden="true" ma:list="Docs" ma:internalName="CheckedOutUserId" ma:readOnly="true" ma:showField="CheckoutUserId">
      <xsd:simpleType>
        <xsd:restriction base="dms:Lookup"/>
      </xsd:simpleType>
    </xsd:element>
    <xsd:element name="IsCheckedoutToLocal" ma:index="19" nillable="true" ma:displayName="Is Checked out to local" ma:hidden="true" ma:list="Docs" ma:internalName="IsCheckedoutToLocal" ma:readOnly="true" ma:showField="IsCheckoutToLocal">
      <xsd:simpleType>
        <xsd:restriction base="dms:Lookup"/>
      </xsd:simpleType>
    </xsd:element>
    <xsd:element name="CheckoutUser" ma:index="20" nillable="true" ma:displayName="Checked Out To" ma:list="UserInfo" ma:internalName="CheckoutUser"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UniqueId" ma:index="22" nillable="true" ma:displayName="Unique Id" ma:hidden="true" ma:list="Docs" ma:internalName="UniqueId" ma:readOnly="true" ma:showField="UniqueId">
      <xsd:simpleType>
        <xsd:restriction base="dms:Lookup"/>
      </xsd:simpleType>
    </xsd:element>
    <xsd:element name="ProgId" ma:index="23" nillable="true" ma:displayName="ProgId" ma:hidden="true" ma:list="Docs" ma:internalName="ProgId" ma:readOnly="true" ma:showField="ProgId">
      <xsd:simpleType>
        <xsd:restriction base="dms:Lookup"/>
      </xsd:simpleType>
    </xsd:element>
    <xsd:element name="ScopeId" ma:index="24" nillable="true" ma:displayName="ScopeId" ma:hidden="true" ma:list="Docs" ma:internalName="ScopeId" ma:readOnly="true" ma:showField="ScopeId">
      <xsd:simpleType>
        <xsd:restriction base="dms:Lookup"/>
      </xsd:simpleType>
    </xsd:element>
    <xsd:element name="VirusStatus" ma:index="25" nillable="true" ma:displayName="Virus Status" ma:format="TRUE" ma:hidden="true" ma:list="Docs" ma:internalName="VirusStatus" ma:readOnly="true" ma:showField="Size">
      <xsd:simpleType>
        <xsd:restriction base="dms:Lookup"/>
      </xsd:simpleType>
    </xsd:element>
    <xsd:element name="CheckedOutTitle" ma:index="26" nillable="true" ma:displayName="Checked Out To" ma:format="TRUE" ma:hidden="true" ma:list="Docs" ma:internalName="CheckedOutTitle" ma:readOnly="true" ma:showField="CheckedOutTitle">
      <xsd:simpleType>
        <xsd:restriction base="dms:Lookup"/>
      </xsd:simpleType>
    </xsd:element>
    <xsd:element name="_CheckinComment" ma:index="27" nillable="true" ma:displayName="Check In Comment" ma:format="TRUE" ma:list="Docs" ma:internalName="_CheckinComment" ma:readOnly="true" ma:showField="CheckinComment">
      <xsd:simpleType>
        <xsd:restriction base="dms:Lookup"/>
      </xsd:simpleType>
    </xsd:element>
    <xsd:element name="File_x0020_Type" ma:index="31" nillable="true" ma:displayName="File Type" ma:hidden="true" ma:internalName="File_x0020_Type" ma:readOnly="true">
      <xsd:simpleType>
        <xsd:restriction base="dms:Text"/>
      </xsd:simpleType>
    </xsd:element>
    <xsd:element name="HTML_x0020_File_x0020_Type" ma:index="32" nillable="true" ma:displayName="HTML File Type" ma:hidden="true" ma:internalName="HTML_x0020_File_x0020_Type" ma:readOnly="true">
      <xsd:simpleType>
        <xsd:restriction base="dms:Text"/>
      </xsd:simpleType>
    </xsd:element>
    <xsd:element name="_SourceUrl" ma:index="33" nillable="true" ma:displayName="Source Url" ma:hidden="true" ma:internalName="_SourceUrl">
      <xsd:simpleType>
        <xsd:restriction base="dms:Text"/>
      </xsd:simpleType>
    </xsd:element>
    <xsd:element name="_SharedFileIndex" ma:index="34" nillable="true" ma:displayName="Shared File Index" ma:hidden="true" ma:internalName="_SharedFileIndex">
      <xsd:simpleType>
        <xsd:restriction base="dms:Text"/>
      </xsd:simpleType>
    </xsd:element>
    <xsd:element name="MetaInfo" ma:index="44" nillable="true" ma:displayName="Property Bag" ma:hidden="true" ma:list="Docs" ma:internalName="MetaInfo" ma:showField="MetaInfo">
      <xsd:simpleType>
        <xsd:restriction base="dms:Lookup"/>
      </xsd:simpleType>
    </xsd:element>
    <xsd:element name="_Level" ma:index="45" nillable="true" ma:displayName="Level" ma:hidden="true" ma:internalName="_Level" ma:readOnly="true">
      <xsd:simpleType>
        <xsd:restriction base="dms:Unknown"/>
      </xsd:simpleType>
    </xsd:element>
    <xsd:element name="_IsCurrentVersion" ma:index="46" nillable="true" ma:displayName="Is Current Version" ma:hidden="true" ma:internalName="_IsCurrentVersion" ma:readOnly="true">
      <xsd:simpleType>
        <xsd:restriction base="dms:Boolean"/>
      </xsd:simpleType>
    </xsd:element>
    <xsd:element name="owshiddenversion" ma:index="50" nillable="true" ma:displayName="owshiddenversion" ma:hidden="true" ma:internalName="owshiddenversion" ma:readOnly="true">
      <xsd:simpleType>
        <xsd:restriction base="dms:Unknown"/>
      </xsd:simpleType>
    </xsd:element>
    <xsd:element name="_UIVersion" ma:index="51" nillable="true" ma:displayName="UI Version" ma:hidden="true" ma:internalName="_UIVersion" ma:readOnly="true">
      <xsd:simpleType>
        <xsd:restriction base="dms:Unknown"/>
      </xsd:simpleType>
    </xsd:element>
    <xsd:element name="_UIVersionString" ma:index="52" nillable="true" ma:displayName="Version" ma:internalName="_UIVersionString" ma:readOnly="true">
      <xsd:simpleType>
        <xsd:restriction base="dms:Text"/>
      </xsd:simpleType>
    </xsd:element>
    <xsd:element name="InstanceID" ma:index="53" nillable="true" ma:displayName="Instance ID" ma:hidden="true" ma:internalName="InstanceID" ma:readOnly="true">
      <xsd:simpleType>
        <xsd:restriction base="dms:Unknown"/>
      </xsd:simpleType>
    </xsd:element>
    <xsd:element name="Order" ma:index="54" nillable="true" ma:displayName="Order" ma:hidden="true" ma:internalName="Order">
      <xsd:simpleType>
        <xsd:restriction base="dms:Number"/>
      </xsd:simpleType>
    </xsd:element>
    <xsd:element name="GUID" ma:index="55" nillable="true" ma:displayName="GUID" ma:hidden="true" ma:internalName="GUID" ma:readOnly="true">
      <xsd:simpleType>
        <xsd:restriction base="dms:Unknown"/>
      </xsd:simpleType>
    </xsd:element>
    <xsd:element name="WorkflowVersion" ma:index="56" nillable="true" ma:displayName="Workflow Version" ma:hidden="true" ma:internalName="WorkflowVersion" ma:readOnly="true">
      <xsd:simpleType>
        <xsd:restriction base="dms:Unknown"/>
      </xsd:simpleType>
    </xsd:element>
    <xsd:element name="WorkflowInstanceID" ma:index="57" nillable="true" ma:displayName="Workflow Instance ID" ma:hidden="true" ma:internalName="WorkflowInstanceID" ma:readOnly="true">
      <xsd:simpleType>
        <xsd:restriction base="dms:Unknown"/>
      </xsd:simpleType>
    </xsd:element>
    <xsd:element name="ParentVersionString" ma:index="58" nillable="true" ma:displayName="Source Version (Converted Document)" ma:hidden="true" ma:list="Docs" ma:internalName="ParentVersionString" ma:readOnly="true" ma:showField="ParentVersionString">
      <xsd:simpleType>
        <xsd:restriction base="dms:Lookup"/>
      </xsd:simpleType>
    </xsd:element>
    <xsd:element name="ParentLeafName" ma:index="59" nillable="true" ma:displayName="Source Name (Converted Document)" ma:hidden="true" ma:list="Docs" ma:internalName="ParentLeafName" ma:readOnly="true" ma:showField="ParentLeafName">
      <xsd:simpleType>
        <xsd:restriction base="dms:Lookup"/>
      </xsd:simpleType>
    </xsd:element>
    <xsd:element name="AutoVersionDisabled" ma:index="60" nillable="true" ma:displayName="AutoVersionDisabled" ma:default="FALSE" ma:hidden="true" ma:internalName="AutoVersionDisabled">
      <xsd:simpleType>
        <xsd:restriction base="dms:Boolean"/>
      </xsd:simpleType>
    </xsd:element>
    <xsd:element name="ItemType" ma:index="61" nillable="true" ma:displayName="ItemType" ma:default="1" ma:hidden="true" ma:internalName="ItemType">
      <xsd:simpleType>
        <xsd:restriction base="dms:Unknown"/>
      </xsd:simpleType>
    </xsd:element>
    <xsd:element name="Description" ma:index="62" nillable="true" ma:displayName="Description" ma:hidden="true" ma:internalName="Description">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 ma:displayName="Content Type" ma:readOnly="true"/>
        <xsd:element ref="dc:title" minOccurs="0" maxOccurs="1"/>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_SourceUrl xmlns="http://schemas.microsoft.com/sharepoint/v3" xsi:nil="true"/>
    <AutoVersionDisabled xmlns="http://schemas.microsoft.com/sharepoint/v3">false</AutoVersionDisabled>
    <ItemType xmlns="http://schemas.microsoft.com/sharepoint/v3">1</ItemType>
    <Order xmlns="http://schemas.microsoft.com/sharepoint/v3" xsi:nil="true"/>
    <_SharedFileIndex xmlns="http://schemas.microsoft.com/sharepoint/v3" xsi:nil="true"/>
    <MetaInfo xmlns="http://schemas.microsoft.com/sharepoint/v3" xsi:nil="true"/>
    <Description xmlns="http://schemas.microsoft.com/sharepoint/v3" xsi:nil="true"/>
  </documentManagement>
</p:properties>
</file>

<file path=customXml/itemProps1.xml><?xml version="1.0" encoding="utf-8"?>
<ds:datastoreItem xmlns:ds="http://schemas.openxmlformats.org/officeDocument/2006/customXml" ds:itemID="{B727155E-7160-49CE-8777-7CD2EA7465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86903739-140F-41A4-8AE3-812E8FAFA479}">
  <ds:schemaRefs>
    <ds:schemaRef ds:uri="http://schemas.microsoft.com/office/2006/documentManagement/types"/>
    <ds:schemaRef ds:uri="http://www.w3.org/XML/1998/namespace"/>
    <ds:schemaRef ds:uri="http://schemas.microsoft.com/sharepoint/v3"/>
    <ds:schemaRef ds:uri="http://purl.org/dc/terms/"/>
    <ds:schemaRef ds:uri="http://purl.org/dc/dcmitype/"/>
    <ds:schemaRef ds:uri="http://schemas.openxmlformats.org/package/2006/metadata/core-properties"/>
    <ds:schemaRef ds:uri="http://purl.org/dc/elements/1.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31</vt:i4>
      </vt:variant>
      <vt:variant>
        <vt:lpstr>Named Ranges</vt:lpstr>
      </vt:variant>
      <vt:variant>
        <vt:i4>9</vt:i4>
      </vt:variant>
    </vt:vector>
  </HeadingPairs>
  <TitlesOfParts>
    <vt:vector size="40" baseType="lpstr">
      <vt:lpstr>Main Menu</vt:lpstr>
      <vt:lpstr>Instructions</vt:lpstr>
      <vt:lpstr>Academic Integrity</vt:lpstr>
      <vt:lpstr>Transactions</vt:lpstr>
      <vt:lpstr>Products</vt:lpstr>
      <vt:lpstr>Chart of Accounts GL</vt:lpstr>
      <vt:lpstr>Chart of Accounts AR Ledger</vt:lpstr>
      <vt:lpstr>Chart of Accounts AP Ledger</vt:lpstr>
      <vt:lpstr>Sales Journal</vt:lpstr>
      <vt:lpstr>Purchases Journal</vt:lpstr>
      <vt:lpstr>Cash Receipts Journal</vt:lpstr>
      <vt:lpstr>Cash Payments Journal</vt:lpstr>
      <vt:lpstr>General Journal</vt:lpstr>
      <vt:lpstr>General Journal ADJ</vt:lpstr>
      <vt:lpstr>General Journal CLOSING</vt:lpstr>
      <vt:lpstr>General Ledger</vt:lpstr>
      <vt:lpstr>AR Ledger</vt:lpstr>
      <vt:lpstr>AP Ledger</vt:lpstr>
      <vt:lpstr>Worksheet June 2013</vt:lpstr>
      <vt:lpstr>IS June 2013</vt:lpstr>
      <vt:lpstr>Stmt RE June 2013</vt:lpstr>
      <vt:lpstr>BS June 2013</vt:lpstr>
      <vt:lpstr>Post Closing Trial Balance</vt:lpstr>
      <vt:lpstr>Adjusted Trial Balances</vt:lpstr>
      <vt:lpstr>IS Comparative</vt:lpstr>
      <vt:lpstr>BS Comparative</vt:lpstr>
      <vt:lpstr>Ratios Historical</vt:lpstr>
      <vt:lpstr>Inventory Control</vt:lpstr>
      <vt:lpstr>Data</vt:lpstr>
      <vt:lpstr>Data - ADJ JE</vt:lpstr>
      <vt:lpstr>Change Log</vt:lpstr>
      <vt:lpstr>MainMenu</vt:lpstr>
      <vt:lpstr>'Academic Integrity'!Print_Area</vt:lpstr>
      <vt:lpstr>'Adjusted Trial Balances'!Print_Area</vt:lpstr>
      <vt:lpstr>'BS Comparative'!Print_Area</vt:lpstr>
      <vt:lpstr>'Inventory Control'!Print_Area</vt:lpstr>
      <vt:lpstr>'Ratios Historical'!Print_Area</vt:lpstr>
      <vt:lpstr>'Sales Journal'!Print_Area</vt:lpstr>
      <vt:lpstr>'Worksheet June 2013'!Print_Area</vt:lpstr>
      <vt:lpstr>Worksheet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Timothy Bergsma</dc:creator>
  <cp:lastModifiedBy>Ronda London</cp:lastModifiedBy>
  <cp:lastPrinted>2014-09-04T16:39:21Z</cp:lastPrinted>
  <dcterms:created xsi:type="dcterms:W3CDTF">2008-10-27T14:21:02Z</dcterms:created>
  <dcterms:modified xsi:type="dcterms:W3CDTF">2014-10-20T18:56:33Z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ddDocumentEventProcessedId">
    <vt:lpwstr>bffeac75-34a8-4d03-ab59-7a6032027c4b</vt:lpwstr>
  </property>
  <property fmtid="{D5CDD505-2E9C-101B-9397-08002B2CF9AE}" pid="3" name="ContentTypeId">
    <vt:lpwstr>0x00A8F877C52D4F3544BB2E511D24933C90</vt:lpwstr>
  </property>
</Properties>
</file>