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210" windowWidth="15480" windowHeight="8355" tabRatio="736" firstSheet="1" activeTab="1"/>
  </bookViews>
  <sheets>
    <sheet name="Instructions" sheetId="4" r:id="rId1"/>
    <sheet name="Tab 1 ProductPeriod" sheetId="1" r:id="rId2"/>
    <sheet name="Tab 2 COGM&amp;COGS" sheetId="3" r:id="rId3"/>
    <sheet name="Tab 3 CVP" sheetId="6" r:id="rId4"/>
    <sheet name="Tab 4 Incremental Analysis" sheetId="8" r:id="rId5"/>
    <sheet name="Tab 5 Capital Budgeting" sheetId="10" r:id="rId6"/>
    <sheet name="Tab 6 Variance Analysis" sheetId="13" r:id="rId7"/>
  </sheets>
  <calcPr calcId="124519" iterate="1" iterateCount="1"/>
</workbook>
</file>

<file path=xl/calcChain.xml><?xml version="1.0" encoding="utf-8"?>
<calcChain xmlns="http://schemas.openxmlformats.org/spreadsheetml/2006/main">
  <c r="D24" i="13"/>
  <c r="D20"/>
  <c r="E18" i="4" l="1"/>
  <c r="D29" i="13"/>
  <c r="L29" l="1"/>
  <c r="F25" i="8"/>
  <c r="G25" s="1"/>
  <c r="F22"/>
  <c r="G22" s="1"/>
  <c r="I12" i="1"/>
  <c r="F33" i="13"/>
  <c r="M33" s="1"/>
  <c r="D33"/>
  <c r="L33" s="1"/>
  <c r="F29"/>
  <c r="M29" s="1"/>
  <c r="F28" i="8"/>
  <c r="G28" s="1"/>
  <c r="F27"/>
  <c r="G27" s="1"/>
  <c r="F26"/>
  <c r="G26" s="1"/>
  <c r="F24"/>
  <c r="G24" s="1"/>
  <c r="F23"/>
  <c r="G23" s="1"/>
  <c r="G16" i="6"/>
  <c r="G17"/>
  <c r="L47" i="3" l="1"/>
  <c r="J43"/>
  <c r="K43" s="1"/>
  <c r="H39"/>
  <c r="I39" s="1"/>
  <c r="H38"/>
  <c r="I38" s="1"/>
  <c r="H37"/>
  <c r="H36"/>
  <c r="I36" s="1"/>
  <c r="I34"/>
  <c r="J34" s="1"/>
  <c r="H32"/>
  <c r="I32" s="1"/>
  <c r="H30"/>
  <c r="I30" s="1"/>
  <c r="H29"/>
  <c r="I29" s="1"/>
  <c r="I9"/>
  <c r="N9" s="1"/>
  <c r="F25" i="13"/>
  <c r="M25" s="1"/>
  <c r="D25"/>
  <c r="L25" s="1"/>
  <c r="F21"/>
  <c r="M21" s="1"/>
  <c r="D21"/>
  <c r="L21" s="1"/>
  <c r="B9"/>
  <c r="I7" i="3"/>
  <c r="N7" s="1"/>
  <c r="M17" i="1"/>
  <c r="N17" s="1"/>
  <c r="M5"/>
  <c r="N5" s="1"/>
  <c r="F29" i="8"/>
  <c r="G29" s="1"/>
  <c r="G30" s="1"/>
  <c r="F30" s="1"/>
  <c r="F15" i="4" s="1"/>
  <c r="G18" i="10"/>
  <c r="H18" s="1"/>
  <c r="G14"/>
  <c r="H14" s="1"/>
  <c r="G17"/>
  <c r="H17" s="1"/>
  <c r="G16"/>
  <c r="H16" s="1"/>
  <c r="G15"/>
  <c r="H15" s="1"/>
  <c r="E17"/>
  <c r="E15"/>
  <c r="E16"/>
  <c r="E14"/>
  <c r="G13"/>
  <c r="H13" s="1"/>
  <c r="C6" i="8"/>
  <c r="E10"/>
  <c r="C12"/>
  <c r="D12" s="1"/>
  <c r="C11"/>
  <c r="D11" s="1"/>
  <c r="C7"/>
  <c r="D7"/>
  <c r="C8"/>
  <c r="C9" s="1"/>
  <c r="C13" s="1"/>
  <c r="D6"/>
  <c r="D8" s="1"/>
  <c r="D9" s="1"/>
  <c r="B8"/>
  <c r="E8" s="1"/>
  <c r="B7"/>
  <c r="B9" s="1"/>
  <c r="B13" s="1"/>
  <c r="B6"/>
  <c r="E6" s="1"/>
  <c r="G8" i="6"/>
  <c r="H8" s="1"/>
  <c r="G7"/>
  <c r="H7" s="1"/>
  <c r="G14"/>
  <c r="H14" s="1"/>
  <c r="G10"/>
  <c r="H10" s="1"/>
  <c r="G9"/>
  <c r="H9" s="1"/>
  <c r="B15"/>
  <c r="B8"/>
  <c r="C11"/>
  <c r="C13"/>
  <c r="C10"/>
  <c r="B9"/>
  <c r="B7"/>
  <c r="B12"/>
  <c r="D7"/>
  <c r="L46" i="3"/>
  <c r="N46" s="1"/>
  <c r="I37"/>
  <c r="L26"/>
  <c r="N26" s="1"/>
  <c r="K21"/>
  <c r="N21" s="1"/>
  <c r="J18"/>
  <c r="N18" s="1"/>
  <c r="I17"/>
  <c r="N17" s="1"/>
  <c r="I16"/>
  <c r="N16" s="1"/>
  <c r="I15"/>
  <c r="N15" s="1"/>
  <c r="I14"/>
  <c r="N14" s="1"/>
  <c r="J12"/>
  <c r="N12" s="1"/>
  <c r="I10"/>
  <c r="N10" s="1"/>
  <c r="I8"/>
  <c r="N8" s="1"/>
  <c r="K5"/>
  <c r="N5" s="1"/>
  <c r="J27"/>
  <c r="K27" s="1"/>
  <c r="D5"/>
  <c r="N4" s="1"/>
  <c r="M14" i="1"/>
  <c r="N14" s="1"/>
  <c r="M16"/>
  <c r="N16" s="1"/>
  <c r="M12"/>
  <c r="N12" s="1"/>
  <c r="M11"/>
  <c r="N11" s="1"/>
  <c r="M10"/>
  <c r="N10" s="1"/>
  <c r="M9"/>
  <c r="N9" s="1"/>
  <c r="M8"/>
  <c r="N8" s="1"/>
  <c r="M6"/>
  <c r="N6" s="1"/>
  <c r="M7"/>
  <c r="N7" s="1"/>
  <c r="M13"/>
  <c r="N13" s="1"/>
  <c r="M15"/>
  <c r="N15" s="1"/>
  <c r="I16"/>
  <c r="D16" s="1"/>
  <c r="I11"/>
  <c r="D11" s="1"/>
  <c r="I9"/>
  <c r="D9" s="1"/>
  <c r="I8"/>
  <c r="D8" s="1"/>
  <c r="I6"/>
  <c r="D6" s="1"/>
  <c r="I7"/>
  <c r="D7" s="1"/>
  <c r="I10"/>
  <c r="D10" s="1"/>
  <c r="D12"/>
  <c r="I13"/>
  <c r="D13" s="1"/>
  <c r="I14"/>
  <c r="D14" s="1"/>
  <c r="I15"/>
  <c r="D15" s="1"/>
  <c r="I17"/>
  <c r="D17" s="1"/>
  <c r="I5"/>
  <c r="D5" s="1"/>
  <c r="E7" i="8" l="1"/>
  <c r="E11"/>
  <c r="H19" i="10"/>
  <c r="G19" s="1"/>
  <c r="F16" i="4" s="1"/>
  <c r="I40" i="3"/>
  <c r="J40" s="1"/>
  <c r="L34" i="13"/>
  <c r="K33" s="1"/>
  <c r="F17" i="4" s="1"/>
  <c r="H31" i="3"/>
  <c r="I33" s="1"/>
  <c r="N18" i="1"/>
  <c r="D18"/>
  <c r="D13" i="8"/>
  <c r="E12"/>
  <c r="E9"/>
  <c r="E13" s="1"/>
  <c r="G13" i="6"/>
  <c r="H13" s="1"/>
  <c r="I31" i="3" l="1"/>
  <c r="J41"/>
  <c r="K41" s="1"/>
  <c r="J33"/>
  <c r="J11"/>
  <c r="N11" s="1"/>
  <c r="M18" i="1"/>
  <c r="F12" i="4" s="1"/>
  <c r="H17" i="6"/>
  <c r="H16"/>
  <c r="H25" l="1"/>
  <c r="G25" s="1"/>
  <c r="F14" i="4" s="1"/>
  <c r="K19" i="3"/>
  <c r="N19" s="1"/>
  <c r="K22" l="1"/>
  <c r="N22" s="1"/>
  <c r="J42"/>
  <c r="K20"/>
  <c r="N20" s="1"/>
  <c r="L45"/>
  <c r="N45" s="1"/>
  <c r="J44" l="1"/>
  <c r="K44" s="1"/>
  <c r="K42"/>
  <c r="N47"/>
  <c r="N48" s="1"/>
  <c r="L48" s="1"/>
  <c r="F13" i="4" s="1"/>
  <c r="F18" s="1"/>
</calcChain>
</file>

<file path=xl/sharedStrings.xml><?xml version="1.0" encoding="utf-8"?>
<sst xmlns="http://schemas.openxmlformats.org/spreadsheetml/2006/main" count="272" uniqueCount="171">
  <si>
    <t>Factory Supervisor Salaries</t>
  </si>
  <si>
    <t>Rent for Executive Offices</t>
  </si>
  <si>
    <t>Sales Commissions</t>
  </si>
  <si>
    <t>Utilities used in the factory</t>
  </si>
  <si>
    <t>Flour used in baking bread</t>
  </si>
  <si>
    <t>Advertising costs</t>
  </si>
  <si>
    <t>Delivery truck costs</t>
  </si>
  <si>
    <t>Paper wrappers for bread</t>
  </si>
  <si>
    <t>Depreciation on bake ovens</t>
  </si>
  <si>
    <t>Bakers wages</t>
  </si>
  <si>
    <t>Eggs, salt, water used for baking</t>
  </si>
  <si>
    <t>Interest on bank loan</t>
  </si>
  <si>
    <t>The company has experienced a good market demand for its high protein, low carbohydrate product called "Hi-Lo"</t>
  </si>
  <si>
    <t xml:space="preserve">Hi-Lo's success has required that Bravo continue to make only this one product, however, Bravo's customers, </t>
  </si>
  <si>
    <t xml:space="preserve">the local retailers, have been asking for more specialty breads from the company.  The decision to expand will be made </t>
  </si>
  <si>
    <t>in the coming weeks.</t>
  </si>
  <si>
    <t>Bravo Baking Company began operations in May of 2010 with the production and sales of speciality breads.</t>
  </si>
  <si>
    <t>Table A</t>
  </si>
  <si>
    <t>Table B</t>
  </si>
  <si>
    <t>Table C</t>
  </si>
  <si>
    <t>Beginning Inventory Materials</t>
  </si>
  <si>
    <t xml:space="preserve">Beginning Work in Process </t>
  </si>
  <si>
    <t>Ending Inventory Materials</t>
  </si>
  <si>
    <t>Inventory Purchases</t>
  </si>
  <si>
    <t>Ending Work in Process</t>
  </si>
  <si>
    <t>Materials used in baking bread</t>
  </si>
  <si>
    <t>Other Overhead costs</t>
  </si>
  <si>
    <t>Cost of Goods Manufactured Schedule</t>
  </si>
  <si>
    <t>Beginning Work In Process</t>
  </si>
  <si>
    <t>Materials</t>
  </si>
  <si>
    <t>Plus: Purchases</t>
  </si>
  <si>
    <t>Materials Available</t>
  </si>
  <si>
    <t>Less: Ending Inventory Materials</t>
  </si>
  <si>
    <t>Materials Used</t>
  </si>
  <si>
    <t>Direct Labor</t>
  </si>
  <si>
    <t>Overhead</t>
  </si>
  <si>
    <t>Factory Rent</t>
  </si>
  <si>
    <t>Utilities used in Factory</t>
  </si>
  <si>
    <t>Total Overhead</t>
  </si>
  <si>
    <t>Total Manufacturing Costs</t>
  </si>
  <si>
    <t>Total Work in Process</t>
  </si>
  <si>
    <t>Less: Ending Work in Process</t>
  </si>
  <si>
    <t xml:space="preserve">Cost of Goods Manufactured  </t>
  </si>
  <si>
    <t>Rent for Factory</t>
  </si>
  <si>
    <t>Beginning Finished Goods Inventory</t>
  </si>
  <si>
    <t>Ending Finished Goods Inventory</t>
  </si>
  <si>
    <t>Cost of Goods Sold Schedule</t>
  </si>
  <si>
    <t>Goods Available for Sale</t>
  </si>
  <si>
    <t>Less: Ending Finished Goods Inventory</t>
  </si>
  <si>
    <t>Product</t>
  </si>
  <si>
    <t>Factory Insurance</t>
  </si>
  <si>
    <t>Cleaning Bake Ovens</t>
  </si>
  <si>
    <t>Insurance on Factory</t>
  </si>
  <si>
    <t>Small amounts of salt used</t>
  </si>
  <si>
    <t>Eggs used for baking</t>
  </si>
  <si>
    <t>Enter either "Direct" or "Indirect"</t>
  </si>
  <si>
    <r>
      <t xml:space="preserve">Use the information provided below to prepare the Cost of Good Manufactured Schedule:Bravo had the following costs as of Dec 31, 2010.  Enter the correct  values in the </t>
    </r>
    <r>
      <rPr>
        <b/>
        <sz val="12"/>
        <color rgb="FF00B050"/>
        <rFont val="Calibri"/>
        <family val="2"/>
        <scheme val="minor"/>
      </rPr>
      <t>Green</t>
    </r>
    <r>
      <rPr>
        <sz val="11"/>
        <color rgb="FF00B05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shaded cells. </t>
    </r>
  </si>
  <si>
    <t>Variable</t>
  </si>
  <si>
    <t>Fixed</t>
  </si>
  <si>
    <t>Units produced</t>
  </si>
  <si>
    <t>Total Costs</t>
  </si>
  <si>
    <t>Delivery truck depreciation</t>
  </si>
  <si>
    <t>Using the costs from Table A compute</t>
  </si>
  <si>
    <t>B) Break-even sales dollars</t>
  </si>
  <si>
    <t>C) Contribution Margin</t>
  </si>
  <si>
    <t>Price Charged per unit</t>
  </si>
  <si>
    <t>D) Contribution Margin Ratio (%)</t>
  </si>
  <si>
    <t>Part II Complete the following requirements</t>
  </si>
  <si>
    <t xml:space="preserve">  1) What is the margin of safety in Dollars?</t>
  </si>
  <si>
    <t xml:space="preserve">  2) What is the margin of safety percentage?</t>
  </si>
  <si>
    <t>B) What is the total revenue from A above?</t>
  </si>
  <si>
    <t xml:space="preserve">C) If Bravo actually sells 8,000 units </t>
  </si>
  <si>
    <t>Total Correct</t>
  </si>
  <si>
    <t>A) If Bravo requires a profit of $5,000 how many units must it sell?</t>
  </si>
  <si>
    <t>A) Breakeven units (rounded to 2 decimal places)</t>
  </si>
  <si>
    <t xml:space="preserve">Part I  Enter your solution in the green cells for each of the following: </t>
  </si>
  <si>
    <t xml:space="preserve">Hint: use spreadsheet formulas to compute your answers </t>
  </si>
  <si>
    <t>Bravo Baking Co has expanded its product line to include several other specialty breads.  The operating results for the last quarter are provided below.</t>
  </si>
  <si>
    <t>Revenues</t>
  </si>
  <si>
    <t>Contribution Margin</t>
  </si>
  <si>
    <t>Variable product costs</t>
  </si>
  <si>
    <t>Variable Selling &amp; Administrative costs</t>
  </si>
  <si>
    <t>Fixed Product Costs</t>
  </si>
  <si>
    <t>Fixed Selling and Administrative Costs</t>
  </si>
  <si>
    <t>Allocated Common Costs</t>
  </si>
  <si>
    <t>Net Income</t>
  </si>
  <si>
    <t>Hi-Lo</t>
  </si>
  <si>
    <t>Whole Grain</t>
  </si>
  <si>
    <t>Fruit &amp; Nuts</t>
  </si>
  <si>
    <t>Total</t>
  </si>
  <si>
    <t>Prepare and incremental analysis showing the Net Income Effect of eliminating the Fruit &amp; Nuts product.</t>
  </si>
  <si>
    <t>What woud you advise Bravo to do?</t>
  </si>
  <si>
    <t>If Bravo eliminates Fruit &amp; Nuts 50% of fixed costs can be avoided.</t>
  </si>
  <si>
    <t>Bravo Baking identified the costs below to determine its cost of one unit of product and its monthly operating costs.  (TCO 4)</t>
  </si>
  <si>
    <t>(TCO 2)</t>
  </si>
  <si>
    <t>(TCO 7)</t>
  </si>
  <si>
    <t>Cost of new refrigeration unit</t>
  </si>
  <si>
    <t>Annual electricity savings</t>
  </si>
  <si>
    <t>Additional annual maintenance costs</t>
  </si>
  <si>
    <t>Amount collected from disposal of unit</t>
  </si>
  <si>
    <t xml:space="preserve">  Net present value</t>
  </si>
  <si>
    <r>
      <t xml:space="preserve">           </t>
    </r>
    <r>
      <rPr>
        <b/>
        <sz val="12"/>
        <color theme="1"/>
        <rFont val="Arial"/>
        <family val="2"/>
      </rPr>
      <t xml:space="preserve">Cash Flow     </t>
    </r>
  </si>
  <si>
    <t>PV Factors</t>
  </si>
  <si>
    <t xml:space="preserve"> PV Amounts</t>
  </si>
  <si>
    <t>expected to last 10 years.  The salvage value at the end of its life is $6,000.  The old unit is fully depreciated and can be disposed at cost.</t>
  </si>
  <si>
    <t>Use the format below to complete the NPV computations:</t>
  </si>
  <si>
    <t>10 points</t>
  </si>
  <si>
    <t>30 points</t>
  </si>
  <si>
    <t>40 Points</t>
  </si>
  <si>
    <t>Using the Table below, compute the Net Income for Bravo Baking after eliminating the Fruit &amp; Nuts product.</t>
  </si>
  <si>
    <t>TCO 9</t>
  </si>
  <si>
    <t xml:space="preserve">ACCT 346  </t>
  </si>
  <si>
    <t>Weekly Assignments:  Complete the assigned Tab each week.</t>
  </si>
  <si>
    <t>In each worksheet there are several Green colored cells.  These cells must be filled in with your response.</t>
  </si>
  <si>
    <t>Enter either "Product" or "Period"</t>
  </si>
  <si>
    <r>
      <t>For Tables A :  From the list below, identify if the cost item is a "Product Cost" or "Period Cost" by typing "</t>
    </r>
    <r>
      <rPr>
        <b/>
        <sz val="12"/>
        <color rgb="FFFF0000"/>
        <rFont val="Calibri"/>
        <family val="2"/>
        <scheme val="minor"/>
      </rPr>
      <t>Product</t>
    </r>
    <r>
      <rPr>
        <b/>
        <sz val="12"/>
        <color theme="1"/>
        <rFont val="Calibri"/>
        <family val="2"/>
        <scheme val="minor"/>
      </rPr>
      <t>" or "</t>
    </r>
    <r>
      <rPr>
        <b/>
        <sz val="12"/>
        <color rgb="FFFF0000"/>
        <rFont val="Calibri"/>
        <family val="2"/>
        <scheme val="minor"/>
      </rPr>
      <t>Period</t>
    </r>
    <r>
      <rPr>
        <b/>
        <sz val="12"/>
        <color theme="1"/>
        <rFont val="Calibri"/>
        <family val="2"/>
        <scheme val="minor"/>
      </rPr>
      <t>" in the appropriate box.</t>
    </r>
  </si>
  <si>
    <r>
      <t>For Table B:  From the list below, identify if the cost item is a "Direct Cost" or "Indirect Cost" by typing "</t>
    </r>
    <r>
      <rPr>
        <b/>
        <sz val="12"/>
        <color rgb="FFFF0000"/>
        <rFont val="Calibri"/>
        <family val="2"/>
        <scheme val="minor"/>
      </rPr>
      <t>Direct</t>
    </r>
    <r>
      <rPr>
        <b/>
        <sz val="12"/>
        <color theme="1"/>
        <rFont val="Calibri"/>
        <family val="2"/>
        <scheme val="minor"/>
      </rPr>
      <t>" or "</t>
    </r>
    <r>
      <rPr>
        <b/>
        <sz val="12"/>
        <color rgb="FFFF0000"/>
        <rFont val="Calibri"/>
        <family val="2"/>
        <scheme val="minor"/>
      </rPr>
      <t>Indirect"</t>
    </r>
    <r>
      <rPr>
        <b/>
        <sz val="12"/>
        <color theme="1"/>
        <rFont val="Calibri"/>
        <family val="2"/>
        <scheme val="minor"/>
      </rPr>
      <t xml:space="preserve"> in the appropriate box.</t>
    </r>
  </si>
  <si>
    <t>Student Name</t>
  </si>
  <si>
    <r>
      <rPr>
        <b/>
        <sz val="14"/>
        <color theme="1"/>
        <rFont val="Calibri"/>
        <family val="2"/>
        <scheme val="minor"/>
      </rPr>
      <t xml:space="preserve">Required: </t>
    </r>
    <r>
      <rPr>
        <sz val="11"/>
        <color theme="1"/>
        <rFont val="Calibri"/>
        <family val="2"/>
        <scheme val="minor"/>
      </rPr>
      <t xml:space="preserve"> Bravo wants to know the effect on Net Income if it decides to discontinue the Fruit &amp; Nuts product.</t>
    </r>
  </si>
  <si>
    <t>Bravo Baking uses standard costing to analyze its performance.  The data below is provided for your use in determining Bravo's variances.</t>
  </si>
  <si>
    <t>Standard Cost per unit</t>
  </si>
  <si>
    <t>Required:</t>
  </si>
  <si>
    <r>
      <t>Part a</t>
    </r>
    <r>
      <rPr>
        <sz val="11"/>
        <color theme="1"/>
        <rFont val="Calibri"/>
        <family val="2"/>
        <scheme val="minor"/>
      </rPr>
      <t>. Compute the material price and quantity variance.</t>
    </r>
  </si>
  <si>
    <t>Material Price Variance =</t>
  </si>
  <si>
    <t>=     (</t>
  </si>
  <si>
    <t>-</t>
  </si>
  <si>
    <t>)          *</t>
  </si>
  <si>
    <t>=</t>
  </si>
  <si>
    <t>Fav/Unf</t>
  </si>
  <si>
    <t>Material Quantity Variance =</t>
  </si>
  <si>
    <t>.5 lbs</t>
  </si>
  <si>
    <t>Cost /Unit</t>
  </si>
  <si>
    <t>Amount/Unit</t>
  </si>
  <si>
    <t>.25 hrs</t>
  </si>
  <si>
    <t>Standard Cost</t>
  </si>
  <si>
    <t xml:space="preserve">During the month, Bravo sold 9,000 loaves of bread and used 4,650 pounds of ingredients.  Also during the month, Bravo </t>
  </si>
  <si>
    <t>Material Cost (Ingredients)  (.5 lbs)</t>
  </si>
  <si>
    <t>Direct Labor( .25 hrs * $9/hr)</t>
  </si>
  <si>
    <t>Fav/Unf &gt;</t>
  </si>
  <si>
    <t>Bravo Baking Co is considering replacing an older freezer with a larger unit to freeze some of its bread.</t>
  </si>
  <si>
    <t xml:space="preserve">However, the new freezer will cost an additional $2,000 each year for maintenance.  The cost of the new unit is $25,000 and it is </t>
  </si>
  <si>
    <t>Determine the Net Present Value of purchasing the new freezer using a required rate of return of 14%.  Should Bravo purchase the freezer?</t>
  </si>
  <si>
    <t>Points</t>
  </si>
  <si>
    <r>
      <t xml:space="preserve">Complete only the </t>
    </r>
    <r>
      <rPr>
        <b/>
        <u/>
        <sz val="11"/>
        <color rgb="FF66FF33"/>
        <rFont val="Calibri"/>
        <family val="2"/>
        <scheme val="minor"/>
      </rPr>
      <t>Green</t>
    </r>
    <r>
      <rPr>
        <sz val="11"/>
        <color theme="1"/>
        <rFont val="Calibri"/>
        <family val="2"/>
        <scheme val="minor"/>
      </rPr>
      <t xml:space="preserve"> cells.  Values in </t>
    </r>
    <r>
      <rPr>
        <b/>
        <u/>
        <sz val="11"/>
        <color rgb="FFFF0000"/>
        <rFont val="Calibri"/>
        <family val="2"/>
        <scheme val="minor"/>
      </rPr>
      <t>Red</t>
    </r>
    <r>
      <rPr>
        <sz val="11"/>
        <color theme="1"/>
        <rFont val="Calibri"/>
        <family val="2"/>
        <scheme val="minor"/>
      </rPr>
      <t xml:space="preserve"> are from the schedule above.</t>
    </r>
  </si>
  <si>
    <t xml:space="preserve"> Points</t>
  </si>
  <si>
    <t>TCO 10</t>
  </si>
  <si>
    <t>Labor Rate Variance =</t>
  </si>
  <si>
    <t>Labor Efficiency Variance =</t>
  </si>
  <si>
    <t>(Note: Use PV Tables on pages 342 and 343.  Also, be sure to show costs as negative values)</t>
  </si>
  <si>
    <t>The new unit has a larger capacity and Bravo estimates it can produce and sell an more bread each year.  From these additional sales</t>
  </si>
  <si>
    <t>the after tax cash flow is expected to be $4,000.  In addition to more sales, the new freezer will save $1,200 in electricity each year.</t>
  </si>
  <si>
    <t>After tax cash flow</t>
  </si>
  <si>
    <t>purchased 5,000 pounds of ingredients at a cost of $22,500.  Employees worked a total of 2200 hours and actual labor costs were $19,998</t>
  </si>
  <si>
    <t xml:space="preserve">Due </t>
  </si>
  <si>
    <t>Points Available</t>
  </si>
  <si>
    <t>Points Earned</t>
  </si>
  <si>
    <t>Week 1</t>
  </si>
  <si>
    <t>Week 2</t>
  </si>
  <si>
    <t>Week 3</t>
  </si>
  <si>
    <t>Week 5</t>
  </si>
  <si>
    <t>Week 6</t>
  </si>
  <si>
    <t>Week 7</t>
  </si>
  <si>
    <t xml:space="preserve">Tab1) Product vs. Period Costs </t>
  </si>
  <si>
    <t xml:space="preserve">Tab 2) Cost of Goods Manufactured Schedule  </t>
  </si>
  <si>
    <t>Tab 3)  Break Even Analysis</t>
  </si>
  <si>
    <t xml:space="preserve">Tab 4)   Incremental Analysis </t>
  </si>
  <si>
    <t xml:space="preserve">Tab 5) Capital Budgeting </t>
  </si>
  <si>
    <t xml:space="preserve">Tab 6) Variance Analysis </t>
  </si>
  <si>
    <t>Unf</t>
  </si>
  <si>
    <t>Fav</t>
  </si>
  <si>
    <t>fav</t>
  </si>
</sst>
</file>

<file path=xl/styles.xml><?xml version="1.0" encoding="utf-8"?>
<styleSheet xmlns="http://schemas.openxmlformats.org/spreadsheetml/2006/main">
  <numFmts count="5">
    <numFmt numFmtId="6" formatCode="&quot;$&quot;#,##0_);[Red]\(&quot;$&quot;#,##0\)"/>
    <numFmt numFmtId="8" formatCode="&quot;$&quot;#,##0.00_);[Red]\(&quot;$&quot;#,##0.00\)"/>
    <numFmt numFmtId="164" formatCode="&quot;$&quot;#,##0"/>
    <numFmt numFmtId="165" formatCode="&quot;$&quot;#,##0.00"/>
    <numFmt numFmtId="166" formatCode="&quot;$&quot;#,##0.00000"/>
  </numFmts>
  <fonts count="25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u val="doubleAccounting"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u/>
      <sz val="10"/>
      <name val="Arial"/>
      <family val="2"/>
    </font>
    <font>
      <u/>
      <sz val="10"/>
      <name val="Arial"/>
      <family val="2"/>
    </font>
    <font>
      <b/>
      <i/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u/>
      <sz val="11"/>
      <color rgb="FF66FF33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2" borderId="0" xfId="0" applyFont="1" applyFill="1"/>
    <xf numFmtId="0" fontId="0" fillId="3" borderId="0" xfId="0" applyFill="1"/>
    <xf numFmtId="0" fontId="4" fillId="3" borderId="0" xfId="0" applyFont="1" applyFill="1" applyAlignment="1" applyProtection="1"/>
    <xf numFmtId="0" fontId="10" fillId="0" borderId="0" xfId="0" applyFont="1" applyAlignment="1">
      <alignment horizontal="justify"/>
    </xf>
    <xf numFmtId="0" fontId="9" fillId="0" borderId="0" xfId="0" applyFont="1"/>
    <xf numFmtId="0" fontId="11" fillId="0" borderId="0" xfId="0" applyFont="1" applyAlignment="1">
      <alignment wrapText="1"/>
    </xf>
    <xf numFmtId="0" fontId="11" fillId="0" borderId="0" xfId="0" applyFont="1" applyAlignment="1">
      <alignment horizontal="center" wrapText="1"/>
    </xf>
    <xf numFmtId="0" fontId="9" fillId="6" borderId="0" xfId="0" applyFont="1" applyFill="1"/>
    <xf numFmtId="0" fontId="0" fillId="7" borderId="0" xfId="0" applyFill="1"/>
    <xf numFmtId="0" fontId="0" fillId="0" borderId="0" xfId="0" applyProtection="1">
      <protection hidden="1"/>
    </xf>
    <xf numFmtId="0" fontId="4" fillId="0" borderId="0" xfId="0" applyFont="1" applyAlignment="1" applyProtection="1">
      <protection hidden="1"/>
    </xf>
    <xf numFmtId="164" fontId="0" fillId="5" borderId="0" xfId="0" applyNumberFormat="1" applyFill="1" applyProtection="1">
      <protection locked="0"/>
    </xf>
    <xf numFmtId="0" fontId="3" fillId="0" borderId="0" xfId="0" applyFont="1" applyProtection="1">
      <protection hidden="1"/>
    </xf>
    <xf numFmtId="3" fontId="3" fillId="0" borderId="0" xfId="0" applyNumberFormat="1" applyFont="1" applyProtection="1">
      <protection hidden="1"/>
    </xf>
    <xf numFmtId="0" fontId="0" fillId="3" borderId="0" xfId="0" applyFill="1" applyProtection="1">
      <protection hidden="1"/>
    </xf>
    <xf numFmtId="0" fontId="4" fillId="3" borderId="0" xfId="0" applyFont="1" applyFill="1" applyAlignment="1" applyProtection="1">
      <protection hidden="1"/>
    </xf>
    <xf numFmtId="166" fontId="0" fillId="0" borderId="0" xfId="0" applyNumberFormat="1" applyProtection="1">
      <protection hidden="1"/>
    </xf>
    <xf numFmtId="2" fontId="0" fillId="4" borderId="0" xfId="0" applyNumberFormat="1" applyFill="1" applyProtection="1">
      <protection locked="0"/>
    </xf>
    <xf numFmtId="164" fontId="0" fillId="4" borderId="4" xfId="0" applyNumberFormat="1" applyFill="1" applyBorder="1" applyProtection="1">
      <protection locked="0"/>
    </xf>
    <xf numFmtId="164" fontId="7" fillId="4" borderId="4" xfId="0" applyNumberFormat="1" applyFont="1" applyFill="1" applyBorder="1" applyProtection="1">
      <protection locked="0"/>
    </xf>
    <xf numFmtId="164" fontId="8" fillId="4" borderId="4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0" fontId="12" fillId="8" borderId="0" xfId="0" applyFont="1" applyFill="1"/>
    <xf numFmtId="0" fontId="0" fillId="8" borderId="0" xfId="0" applyFill="1"/>
    <xf numFmtId="0" fontId="1" fillId="7" borderId="0" xfId="0" applyFont="1" applyFill="1"/>
    <xf numFmtId="0" fontId="1" fillId="8" borderId="0" xfId="0" applyFont="1" applyFill="1"/>
    <xf numFmtId="0" fontId="0" fillId="0" borderId="0" xfId="0" applyBorder="1"/>
    <xf numFmtId="0" fontId="0" fillId="0" borderId="0" xfId="0" applyBorder="1" applyProtection="1">
      <protection hidden="1"/>
    </xf>
    <xf numFmtId="0" fontId="2" fillId="8" borderId="0" xfId="0" applyFont="1" applyFill="1"/>
    <xf numFmtId="0" fontId="0" fillId="0" borderId="0" xfId="0" applyFont="1" applyProtection="1"/>
    <xf numFmtId="3" fontId="0" fillId="8" borderId="0" xfId="0" applyNumberFormat="1" applyFill="1"/>
    <xf numFmtId="6" fontId="0" fillId="8" borderId="0" xfId="0" applyNumberFormat="1" applyFill="1"/>
    <xf numFmtId="3" fontId="0" fillId="7" borderId="4" xfId="0" applyNumberFormat="1" applyFill="1" applyBorder="1" applyAlignment="1" applyProtection="1">
      <alignment horizontal="center"/>
      <protection locked="0"/>
    </xf>
    <xf numFmtId="0" fontId="3" fillId="8" borderId="0" xfId="0" applyFont="1" applyFill="1"/>
    <xf numFmtId="164" fontId="0" fillId="8" borderId="0" xfId="0" applyNumberFormat="1" applyFill="1"/>
    <xf numFmtId="0" fontId="4" fillId="8" borderId="0" xfId="0" applyFont="1" applyFill="1" applyAlignment="1" applyProtection="1"/>
    <xf numFmtId="0" fontId="15" fillId="8" borderId="0" xfId="0" applyFont="1" applyFill="1"/>
    <xf numFmtId="0" fontId="2" fillId="8" borderId="0" xfId="0" applyFont="1" applyFill="1" applyProtection="1">
      <protection hidden="1"/>
    </xf>
    <xf numFmtId="0" fontId="0" fillId="8" borderId="0" xfId="0" applyFill="1" applyProtection="1">
      <protection hidden="1"/>
    </xf>
    <xf numFmtId="2" fontId="0" fillId="8" borderId="0" xfId="0" applyNumberFormat="1" applyFill="1" applyProtection="1">
      <protection hidden="1"/>
    </xf>
    <xf numFmtId="4" fontId="0" fillId="8" borderId="0" xfId="0" applyNumberFormat="1" applyFill="1" applyProtection="1">
      <protection hidden="1"/>
    </xf>
    <xf numFmtId="6" fontId="0" fillId="8" borderId="0" xfId="0" applyNumberFormat="1" applyFill="1" applyProtection="1">
      <protection hidden="1"/>
    </xf>
    <xf numFmtId="3" fontId="0" fillId="8" borderId="0" xfId="0" applyNumberFormat="1" applyFill="1" applyProtection="1">
      <protection hidden="1"/>
    </xf>
    <xf numFmtId="165" fontId="0" fillId="8" borderId="0" xfId="0" applyNumberFormat="1" applyFill="1" applyProtection="1">
      <protection hidden="1"/>
    </xf>
    <xf numFmtId="0" fontId="4" fillId="8" borderId="0" xfId="0" applyFont="1" applyFill="1" applyAlignment="1" applyProtection="1">
      <protection hidden="1"/>
    </xf>
    <xf numFmtId="164" fontId="7" fillId="8" borderId="0" xfId="0" applyNumberFormat="1" applyFont="1" applyFill="1"/>
    <xf numFmtId="164" fontId="8" fillId="8" borderId="0" xfId="0" applyNumberFormat="1" applyFont="1" applyFill="1"/>
    <xf numFmtId="8" fontId="0" fillId="8" borderId="0" xfId="0" applyNumberFormat="1" applyFill="1"/>
    <xf numFmtId="0" fontId="0" fillId="8" borderId="0" xfId="0" applyFill="1" applyAlignment="1">
      <alignment horizontal="center"/>
    </xf>
    <xf numFmtId="0" fontId="0" fillId="8" borderId="0" xfId="0" applyFont="1" applyFill="1" applyBorder="1" applyAlignment="1"/>
    <xf numFmtId="0" fontId="0" fillId="8" borderId="0" xfId="0" applyFont="1" applyFill="1" applyBorder="1" applyAlignment="1">
      <alignment horizontal="left" vertical="top"/>
    </xf>
    <xf numFmtId="38" fontId="0" fillId="8" borderId="0" xfId="0" applyNumberFormat="1" applyFont="1" applyFill="1" applyBorder="1" applyAlignment="1">
      <alignment horizontal="center" vertical="top"/>
    </xf>
    <xf numFmtId="40" fontId="0" fillId="8" borderId="0" xfId="0" applyNumberFormat="1" applyFont="1" applyFill="1" applyBorder="1" applyAlignment="1">
      <alignment horizontal="center" vertical="top"/>
    </xf>
    <xf numFmtId="38" fontId="0" fillId="8" borderId="0" xfId="0" applyNumberFormat="1" applyFill="1" applyBorder="1" applyAlignment="1">
      <alignment horizontal="center" vertical="top" wrapText="1"/>
    </xf>
    <xf numFmtId="0" fontId="20" fillId="8" borderId="0" xfId="0" quotePrefix="1" applyFont="1" applyFill="1" applyAlignment="1">
      <alignment horizontal="right"/>
    </xf>
    <xf numFmtId="0" fontId="21" fillId="8" borderId="0" xfId="0" quotePrefix="1" applyFont="1" applyFill="1" applyAlignment="1">
      <alignment horizontal="center" vertical="center"/>
    </xf>
    <xf numFmtId="0" fontId="21" fillId="8" borderId="0" xfId="0" applyFont="1" applyFill="1" applyBorder="1" applyAlignment="1">
      <alignment horizontal="left"/>
    </xf>
    <xf numFmtId="0" fontId="0" fillId="8" borderId="0" xfId="0" applyFill="1" applyBorder="1" applyAlignment="1"/>
    <xf numFmtId="0" fontId="20" fillId="8" borderId="0" xfId="0" applyFont="1" applyFill="1" applyAlignment="1">
      <alignment horizontal="center"/>
    </xf>
    <xf numFmtId="0" fontId="0" fillId="8" borderId="4" xfId="0" applyFill="1" applyBorder="1" applyAlignment="1">
      <alignment horizontal="center" vertical="center"/>
    </xf>
    <xf numFmtId="38" fontId="21" fillId="8" borderId="0" xfId="0" quotePrefix="1" applyNumberFormat="1" applyFont="1" applyFill="1" applyAlignment="1">
      <alignment horizontal="center" vertical="center"/>
    </xf>
    <xf numFmtId="8" fontId="20" fillId="7" borderId="4" xfId="0" applyNumberFormat="1" applyFont="1" applyFill="1" applyBorder="1" applyAlignment="1" applyProtection="1">
      <alignment horizontal="center"/>
      <protection locked="0"/>
    </xf>
    <xf numFmtId="40" fontId="20" fillId="7" borderId="4" xfId="0" applyNumberFormat="1" applyFont="1" applyFill="1" applyBorder="1" applyAlignment="1" applyProtection="1">
      <alignment horizontal="center"/>
      <protection locked="0"/>
    </xf>
    <xf numFmtId="164" fontId="0" fillId="9" borderId="0" xfId="0" applyNumberFormat="1" applyFill="1" applyProtection="1"/>
    <xf numFmtId="4" fontId="0" fillId="0" borderId="0" xfId="0" applyNumberFormat="1" applyProtection="1">
      <protection hidden="1"/>
    </xf>
    <xf numFmtId="0" fontId="24" fillId="0" borderId="0" xfId="0" applyFont="1"/>
    <xf numFmtId="0" fontId="2" fillId="0" borderId="0" xfId="0" applyFont="1"/>
    <xf numFmtId="0" fontId="0" fillId="8" borderId="0" xfId="0" applyFill="1" applyBorder="1" applyAlignment="1">
      <alignment horizontal="left" vertical="top"/>
    </xf>
    <xf numFmtId="0" fontId="2" fillId="0" borderId="0" xfId="0" applyFont="1" applyBorder="1"/>
    <xf numFmtId="2" fontId="2" fillId="0" borderId="0" xfId="0" applyNumberFormat="1" applyFont="1" applyBorder="1"/>
    <xf numFmtId="2" fontId="2" fillId="0" borderId="0" xfId="0" applyNumberFormat="1" applyFont="1"/>
    <xf numFmtId="0" fontId="2" fillId="0" borderId="0" xfId="0" applyFont="1" applyProtection="1">
      <protection hidden="1"/>
    </xf>
    <xf numFmtId="2" fontId="20" fillId="7" borderId="4" xfId="0" applyNumberFormat="1" applyFont="1" applyFill="1" applyBorder="1" applyAlignment="1" applyProtection="1">
      <alignment horizontal="center"/>
      <protection locked="0"/>
    </xf>
    <xf numFmtId="0" fontId="0" fillId="8" borderId="0" xfId="0" applyFill="1" applyAlignment="1">
      <alignment horizontal="center" wrapText="1"/>
    </xf>
    <xf numFmtId="0" fontId="0" fillId="0" borderId="0" xfId="0" applyAlignment="1">
      <alignment wrapText="1"/>
    </xf>
    <xf numFmtId="0" fontId="1" fillId="8" borderId="0" xfId="0" applyFont="1" applyFill="1" applyAlignment="1">
      <alignment wrapText="1"/>
    </xf>
    <xf numFmtId="2" fontId="1" fillId="7" borderId="0" xfId="0" applyNumberFormat="1" applyFont="1" applyFill="1"/>
    <xf numFmtId="0" fontId="1" fillId="8" borderId="0" xfId="0" applyFont="1" applyFill="1" applyAlignment="1">
      <alignment horizontal="center" wrapText="1"/>
    </xf>
    <xf numFmtId="0" fontId="1" fillId="7" borderId="0" xfId="0" applyFont="1" applyFill="1" applyAlignment="1">
      <alignment horizontal="center"/>
    </xf>
    <xf numFmtId="2" fontId="1" fillId="7" borderId="0" xfId="0" applyNumberFormat="1" applyFont="1" applyFill="1" applyAlignment="1">
      <alignment horizontal="center"/>
    </xf>
    <xf numFmtId="0" fontId="0" fillId="7" borderId="0" xfId="0" applyFill="1" applyAlignment="1">
      <alignment horizontal="center"/>
    </xf>
    <xf numFmtId="0" fontId="0" fillId="7" borderId="1" xfId="0" applyFill="1" applyBorder="1" applyAlignment="1" applyProtection="1">
      <protection locked="0"/>
    </xf>
    <xf numFmtId="0" fontId="0" fillId="7" borderId="2" xfId="0" applyFill="1" applyBorder="1" applyAlignment="1" applyProtection="1">
      <alignment horizontal="center"/>
      <protection locked="0"/>
    </xf>
    <xf numFmtId="0" fontId="0" fillId="7" borderId="3" xfId="0" applyFill="1" applyBorder="1" applyAlignment="1" applyProtection="1">
      <alignment horizontal="center"/>
      <protection locked="0"/>
    </xf>
    <xf numFmtId="0" fontId="13" fillId="0" borderId="0" xfId="0" applyFont="1" applyAlignment="1" applyProtection="1">
      <alignment wrapText="1"/>
    </xf>
    <xf numFmtId="0" fontId="0" fillId="8" borderId="1" xfId="0" applyFill="1" applyBorder="1" applyAlignment="1"/>
    <xf numFmtId="0" fontId="13" fillId="0" borderId="0" xfId="0" applyFont="1" applyAlignment="1">
      <alignment wrapText="1"/>
    </xf>
    <xf numFmtId="0" fontId="0" fillId="8" borderId="1" xfId="0" applyFill="1" applyBorder="1" applyAlignment="1" applyProtection="1">
      <protection locked="0"/>
    </xf>
    <xf numFmtId="0" fontId="0" fillId="0" borderId="0" xfId="0" applyAlignment="1">
      <alignment wrapText="1"/>
    </xf>
    <xf numFmtId="0" fontId="0" fillId="0" borderId="1" xfId="0" applyBorder="1" applyAlignment="1" applyProtection="1">
      <protection locked="0"/>
    </xf>
    <xf numFmtId="0" fontId="19" fillId="8" borderId="0" xfId="0" applyFont="1" applyFill="1" applyAlignment="1">
      <alignment horizontal="left"/>
    </xf>
    <xf numFmtId="0" fontId="0" fillId="8" borderId="0" xfId="0" applyFill="1" applyBorder="1" applyAlignment="1">
      <alignment horizontal="center"/>
    </xf>
    <xf numFmtId="8" fontId="20" fillId="7" borderId="5" xfId="0" applyNumberFormat="1" applyFont="1" applyFill="1" applyBorder="1" applyAlignment="1" applyProtection="1">
      <alignment horizontal="center"/>
      <protection locked="0"/>
    </xf>
    <xf numFmtId="8" fontId="20" fillId="7" borderId="6" xfId="0" applyNumberFormat="1" applyFont="1" applyFill="1" applyBorder="1" applyAlignment="1" applyProtection="1">
      <alignment horizontal="center"/>
      <protection locked="0"/>
    </xf>
    <xf numFmtId="8" fontId="20" fillId="7" borderId="7" xfId="0" applyNumberFormat="1" applyFont="1" applyFill="1" applyBorder="1" applyAlignment="1" applyProtection="1">
      <alignment horizontal="center"/>
      <protection locked="0"/>
    </xf>
    <xf numFmtId="0" fontId="18" fillId="8" borderId="0" xfId="0" applyFont="1" applyFill="1" applyAlignment="1">
      <alignment horizontal="left" vertical="top" wrapText="1"/>
    </xf>
    <xf numFmtId="0" fontId="0" fillId="8" borderId="0" xfId="0" applyFill="1" applyAlignment="1">
      <alignment horizontal="left" vertical="top" wrapText="1"/>
    </xf>
    <xf numFmtId="0" fontId="0" fillId="8" borderId="0" xfId="0" applyFill="1" applyBorder="1" applyAlignment="1"/>
    <xf numFmtId="0" fontId="0" fillId="8" borderId="0" xfId="0" applyFill="1" applyBorder="1" applyAlignment="1">
      <alignment horizontal="left" vertical="top" wrapText="1"/>
    </xf>
    <xf numFmtId="0" fontId="16" fillId="8" borderId="0" xfId="0" applyFont="1" applyFill="1" applyBorder="1" applyAlignment="1"/>
    <xf numFmtId="0" fontId="17" fillId="8" borderId="0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8"/>
  <sheetViews>
    <sheetView topLeftCell="A41" workbookViewId="0">
      <selection activeCell="B2" sqref="B2:C2"/>
    </sheetView>
  </sheetViews>
  <sheetFormatPr defaultRowHeight="15"/>
  <cols>
    <col min="1" max="1" width="31.28515625" customWidth="1"/>
    <col min="3" max="3" width="21.7109375" customWidth="1"/>
    <col min="5" max="5" width="10.85546875" customWidth="1"/>
  </cols>
  <sheetData>
    <row r="1" spans="1:14" ht="18.75">
      <c r="A1" s="23" t="s">
        <v>111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4"/>
    </row>
    <row r="2" spans="1:14" ht="19.5" thickBot="1">
      <c r="A2" s="23" t="s">
        <v>117</v>
      </c>
      <c r="B2" s="82"/>
      <c r="C2" s="82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4" ht="18.75">
      <c r="A3" s="1" t="s">
        <v>16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8" customHeight="1">
      <c r="A4" s="1" t="s">
        <v>12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8.75">
      <c r="A5" s="1" t="s">
        <v>13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18.75">
      <c r="A6" s="1" t="s">
        <v>14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18.75">
      <c r="A7" s="1" t="s">
        <v>15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ht="18.75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4" ht="18.75">
      <c r="A9" s="26" t="s">
        <v>112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</row>
    <row r="10" spans="1:14" ht="18.75">
      <c r="A10" s="26" t="s">
        <v>113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</row>
    <row r="11" spans="1:14" s="75" customFormat="1" ht="56.25">
      <c r="A11" s="76"/>
      <c r="B11" s="76"/>
      <c r="C11" s="76"/>
      <c r="D11" s="78" t="s">
        <v>153</v>
      </c>
      <c r="E11" s="78" t="s">
        <v>154</v>
      </c>
      <c r="F11" s="78" t="s">
        <v>155</v>
      </c>
      <c r="G11" s="78"/>
      <c r="H11" s="76"/>
      <c r="I11" s="76"/>
      <c r="J11" s="76"/>
      <c r="K11" s="76"/>
      <c r="L11" s="76"/>
      <c r="M11" s="76"/>
      <c r="N11" s="76"/>
    </row>
    <row r="12" spans="1:14" ht="18.75">
      <c r="A12" s="25" t="s">
        <v>162</v>
      </c>
      <c r="B12" s="25"/>
      <c r="C12" s="25"/>
      <c r="D12" s="79" t="s">
        <v>156</v>
      </c>
      <c r="E12" s="79">
        <v>10</v>
      </c>
      <c r="F12" s="80">
        <f>+'Tab 1 ProductPeriod'!M18</f>
        <v>0</v>
      </c>
      <c r="G12" s="79"/>
      <c r="H12" s="25"/>
      <c r="I12" s="25"/>
      <c r="J12" s="25"/>
      <c r="K12" s="25"/>
      <c r="L12" s="25"/>
      <c r="M12" s="25"/>
      <c r="N12" s="25"/>
    </row>
    <row r="13" spans="1:14" ht="18.75">
      <c r="A13" s="25" t="s">
        <v>163</v>
      </c>
      <c r="B13" s="25"/>
      <c r="C13" s="25"/>
      <c r="D13" s="79" t="s">
        <v>157</v>
      </c>
      <c r="E13" s="79">
        <v>30</v>
      </c>
      <c r="F13" s="80">
        <f>+'Tab 2 COGM&amp;COGS'!L48</f>
        <v>0</v>
      </c>
      <c r="G13" s="79"/>
      <c r="H13" s="25"/>
      <c r="I13" s="25"/>
      <c r="J13" s="25"/>
      <c r="K13" s="25"/>
      <c r="L13" s="25"/>
      <c r="M13" s="25"/>
      <c r="N13" s="25"/>
    </row>
    <row r="14" spans="1:14" ht="18.75">
      <c r="A14" s="25" t="s">
        <v>164</v>
      </c>
      <c r="B14" s="25"/>
      <c r="C14" s="25"/>
      <c r="D14" s="79" t="s">
        <v>158</v>
      </c>
      <c r="E14" s="79">
        <v>40</v>
      </c>
      <c r="F14" s="80">
        <f>+'Tab 3 CVP'!G25</f>
        <v>0</v>
      </c>
      <c r="G14" s="79"/>
      <c r="H14" s="25"/>
      <c r="I14" s="25"/>
      <c r="J14" s="25"/>
      <c r="K14" s="25"/>
      <c r="L14" s="25"/>
      <c r="M14" s="25"/>
      <c r="N14" s="25"/>
    </row>
    <row r="15" spans="1:14" ht="18.75">
      <c r="A15" s="25" t="s">
        <v>165</v>
      </c>
      <c r="B15" s="25"/>
      <c r="C15" s="25"/>
      <c r="D15" s="79" t="s">
        <v>159</v>
      </c>
      <c r="E15" s="79">
        <v>40</v>
      </c>
      <c r="F15" s="80">
        <f>+'Tab 4 Incremental Analysis'!F30</f>
        <v>0</v>
      </c>
      <c r="G15" s="79"/>
      <c r="H15" s="25"/>
      <c r="I15" s="25"/>
      <c r="J15" s="25"/>
      <c r="K15" s="25"/>
      <c r="L15" s="25"/>
      <c r="M15" s="25"/>
      <c r="N15" s="25"/>
    </row>
    <row r="16" spans="1:14" ht="18.75">
      <c r="A16" s="25" t="s">
        <v>166</v>
      </c>
      <c r="B16" s="9"/>
      <c r="C16" s="9"/>
      <c r="D16" s="79" t="s">
        <v>160</v>
      </c>
      <c r="E16" s="79">
        <v>40</v>
      </c>
      <c r="F16" s="80">
        <f>+'Tab 5 Capital Budgeting'!G19</f>
        <v>0</v>
      </c>
      <c r="G16" s="81"/>
      <c r="H16" s="9"/>
      <c r="I16" s="9"/>
      <c r="J16" s="9"/>
      <c r="K16" s="9"/>
      <c r="L16" s="9"/>
      <c r="M16" s="9"/>
      <c r="N16" s="9"/>
    </row>
    <row r="17" spans="1:14" ht="18.75">
      <c r="A17" s="25" t="s">
        <v>167</v>
      </c>
      <c r="B17" s="9"/>
      <c r="C17" s="9"/>
      <c r="D17" s="79" t="s">
        <v>161</v>
      </c>
      <c r="E17" s="79">
        <v>40</v>
      </c>
      <c r="F17" s="80">
        <f>+'Tab 6 Variance Analysis'!K33</f>
        <v>20</v>
      </c>
      <c r="G17" s="81"/>
      <c r="H17" s="9"/>
      <c r="I17" s="9"/>
      <c r="J17" s="9"/>
      <c r="K17" s="9"/>
      <c r="L17" s="9"/>
      <c r="M17" s="9"/>
      <c r="N17" s="9"/>
    </row>
    <row r="18" spans="1:14" ht="18.75">
      <c r="A18" s="9"/>
      <c r="B18" s="9"/>
      <c r="C18" s="9"/>
      <c r="D18" s="9"/>
      <c r="E18" s="79">
        <f>SUM(E12:E17)</f>
        <v>200</v>
      </c>
      <c r="F18" s="77">
        <f>SUM(F12:F17)</f>
        <v>20</v>
      </c>
      <c r="G18" s="25" t="s">
        <v>89</v>
      </c>
      <c r="H18" s="9"/>
      <c r="I18" s="9"/>
      <c r="J18" s="9"/>
      <c r="K18" s="9"/>
      <c r="L18" s="9"/>
      <c r="M18" s="9"/>
      <c r="N18" s="9"/>
    </row>
  </sheetData>
  <sheetProtection password="9C4F" sheet="1" objects="1" scenarios="1" selectLockedCells="1"/>
  <mergeCells count="1">
    <mergeCell ref="B2:C2"/>
  </mergeCells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31"/>
  <sheetViews>
    <sheetView tabSelected="1" workbookViewId="0">
      <selection activeCell="K5" sqref="K5:L17"/>
    </sheetView>
  </sheetViews>
  <sheetFormatPr defaultRowHeight="15"/>
  <cols>
    <col min="1" max="1" width="30.28515625" customWidth="1"/>
    <col min="2" max="2" width="12.140625" bestFit="1" customWidth="1"/>
    <col min="3" max="3" width="21.42578125" customWidth="1"/>
    <col min="4" max="4" width="0.42578125" customWidth="1"/>
    <col min="5" max="8" width="9.140625" hidden="1" customWidth="1"/>
    <col min="10" max="10" width="37" customWidth="1"/>
    <col min="12" max="13" width="9.140625" customWidth="1"/>
    <col min="14" max="14" width="0.140625" customWidth="1"/>
    <col min="15" max="20" width="9.140625" hidden="1" customWidth="1"/>
  </cols>
  <sheetData>
    <row r="1" spans="1:17" ht="18.75">
      <c r="A1" s="23" t="s">
        <v>111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4"/>
    </row>
    <row r="2" spans="1:17" ht="19.5" thickBot="1">
      <c r="A2" s="23" t="s">
        <v>117</v>
      </c>
      <c r="B2" s="82"/>
      <c r="C2" s="82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7" ht="48" customHeight="1">
      <c r="A3" s="87" t="s">
        <v>115</v>
      </c>
      <c r="B3" s="87"/>
      <c r="C3" s="87"/>
      <c r="D3" s="87"/>
      <c r="E3" s="87"/>
      <c r="F3" s="87"/>
      <c r="G3" s="87"/>
      <c r="H3" s="87"/>
      <c r="I3" s="30" t="s">
        <v>106</v>
      </c>
      <c r="J3" s="85" t="s">
        <v>116</v>
      </c>
      <c r="K3" s="85"/>
      <c r="L3" s="85"/>
      <c r="M3" s="85"/>
      <c r="N3" s="85"/>
      <c r="O3" s="85"/>
      <c r="P3" s="85"/>
      <c r="Q3" s="85"/>
    </row>
    <row r="4" spans="1:17" ht="19.5" thickBot="1">
      <c r="A4" s="29" t="s">
        <v>17</v>
      </c>
      <c r="B4" s="88" t="s">
        <v>114</v>
      </c>
      <c r="C4" s="88"/>
      <c r="I4" s="10"/>
      <c r="J4" s="29" t="s">
        <v>18</v>
      </c>
      <c r="K4" s="86" t="s">
        <v>55</v>
      </c>
      <c r="L4" s="86"/>
    </row>
    <row r="5" spans="1:17" ht="15.75" thickBot="1">
      <c r="A5" s="24" t="s">
        <v>4</v>
      </c>
      <c r="B5" s="83"/>
      <c r="C5" s="84"/>
      <c r="D5">
        <f>+IF(I5="Correct",1,0)</f>
        <v>0</v>
      </c>
      <c r="I5" s="11" t="str">
        <f>IF(B5="","",IF(B5="Product","Correct","Try Again"))</f>
        <v/>
      </c>
      <c r="J5" s="24" t="s">
        <v>4</v>
      </c>
      <c r="K5" s="83"/>
      <c r="L5" s="84"/>
      <c r="M5" s="11" t="str">
        <f>IF(K5="","",IF(K5="Direct","Correct","Try Again"))</f>
        <v/>
      </c>
      <c r="N5">
        <f>+IF(M5="correct",1,0)</f>
        <v>0</v>
      </c>
    </row>
    <row r="6" spans="1:17" ht="15.75" thickBot="1">
      <c r="A6" s="24" t="s">
        <v>0</v>
      </c>
      <c r="B6" s="83"/>
      <c r="C6" s="84"/>
      <c r="D6">
        <f t="shared" ref="D6:D17" si="0">+IF(I6="Correct",1,0)</f>
        <v>0</v>
      </c>
      <c r="I6" s="11" t="str">
        <f t="shared" ref="I6:I17" si="1">IF(B6="","",IF(B6="Product","Correct","Try Again"))</f>
        <v/>
      </c>
      <c r="J6" s="24" t="s">
        <v>0</v>
      </c>
      <c r="K6" s="83"/>
      <c r="L6" s="84"/>
      <c r="M6" s="11" t="str">
        <f>IF(K6="","",IF(K6="Indirect","Correct","Try Again"))</f>
        <v/>
      </c>
      <c r="N6">
        <f t="shared" ref="N6:N17" si="2">+IF(M6="correct",1,0)</f>
        <v>0</v>
      </c>
    </row>
    <row r="7" spans="1:17" ht="15.75" thickBot="1">
      <c r="A7" s="24" t="s">
        <v>9</v>
      </c>
      <c r="B7" s="83"/>
      <c r="C7" s="84"/>
      <c r="D7">
        <f t="shared" si="0"/>
        <v>0</v>
      </c>
      <c r="I7" s="11" t="str">
        <f t="shared" si="1"/>
        <v/>
      </c>
      <c r="J7" s="24" t="s">
        <v>9</v>
      </c>
      <c r="K7" s="83"/>
      <c r="L7" s="84"/>
      <c r="M7" s="11" t="str">
        <f>IF(K7="","",IF(K7="Direct","Correct","Try Again"))</f>
        <v/>
      </c>
      <c r="N7">
        <f t="shared" si="2"/>
        <v>0</v>
      </c>
    </row>
    <row r="8" spans="1:17" ht="15.75" thickBot="1">
      <c r="A8" s="24" t="s">
        <v>1</v>
      </c>
      <c r="B8" s="83"/>
      <c r="C8" s="84"/>
      <c r="D8">
        <f t="shared" si="0"/>
        <v>0</v>
      </c>
      <c r="I8" s="11" t="str">
        <f>IF(B8="","",IF(B8="Period","Correct","Try Again"))</f>
        <v/>
      </c>
      <c r="J8" s="24" t="s">
        <v>50</v>
      </c>
      <c r="K8" s="83"/>
      <c r="L8" s="84"/>
      <c r="M8" s="11" t="str">
        <f>IF(K8="","",IF(K8="Indirect","Correct","Try Again"))</f>
        <v/>
      </c>
      <c r="N8">
        <f t="shared" si="2"/>
        <v>0</v>
      </c>
    </row>
    <row r="9" spans="1:17" ht="15.75" thickBot="1">
      <c r="A9" s="24" t="s">
        <v>2</v>
      </c>
      <c r="B9" s="83"/>
      <c r="C9" s="84"/>
      <c r="D9">
        <f t="shared" si="0"/>
        <v>0</v>
      </c>
      <c r="I9" s="11" t="str">
        <f>IF(B9="","",IF(B9="Period","Correct","Try Again"))</f>
        <v/>
      </c>
      <c r="J9" s="24" t="s">
        <v>43</v>
      </c>
      <c r="K9" s="83"/>
      <c r="L9" s="84"/>
      <c r="M9" s="11" t="str">
        <f>IF(K9="","",IF(K9="Indirect","Correct","Try Again"))</f>
        <v/>
      </c>
      <c r="N9">
        <f t="shared" si="2"/>
        <v>0</v>
      </c>
    </row>
    <row r="10" spans="1:17" ht="15.75" thickBot="1">
      <c r="A10" s="24" t="s">
        <v>3</v>
      </c>
      <c r="B10" s="83"/>
      <c r="C10" s="84"/>
      <c r="D10">
        <f t="shared" si="0"/>
        <v>0</v>
      </c>
      <c r="I10" s="11" t="str">
        <f t="shared" si="1"/>
        <v/>
      </c>
      <c r="J10" s="24" t="s">
        <v>3</v>
      </c>
      <c r="K10" s="83"/>
      <c r="L10" s="84"/>
      <c r="M10" s="11" t="str">
        <f>IF(K10="","",IF(K10="Indirect","Correct","Try Again"))</f>
        <v/>
      </c>
      <c r="N10">
        <f t="shared" si="2"/>
        <v>0</v>
      </c>
    </row>
    <row r="11" spans="1:17" ht="15.75" thickBot="1">
      <c r="A11" s="24" t="s">
        <v>5</v>
      </c>
      <c r="B11" s="83"/>
      <c r="C11" s="84"/>
      <c r="D11">
        <f t="shared" si="0"/>
        <v>0</v>
      </c>
      <c r="I11" s="11" t="str">
        <f>IF(B11="","",IF(B11="Period","Correct","Try Again"))</f>
        <v/>
      </c>
      <c r="J11" s="24" t="s">
        <v>51</v>
      </c>
      <c r="K11" s="83"/>
      <c r="L11" s="84"/>
      <c r="M11" s="11" t="str">
        <f>IF(K11="","",IF(K11="Indirect","Correct","Try Again"))</f>
        <v/>
      </c>
      <c r="N11">
        <f t="shared" si="2"/>
        <v>0</v>
      </c>
    </row>
    <row r="12" spans="1:17" ht="15.75" thickBot="1">
      <c r="A12" s="24" t="s">
        <v>6</v>
      </c>
      <c r="B12" s="83"/>
      <c r="C12" s="84"/>
      <c r="D12">
        <f t="shared" si="0"/>
        <v>0</v>
      </c>
      <c r="I12" s="11" t="str">
        <f>IF(B12="","",IF(B12="period","Correct","Try Again"))</f>
        <v/>
      </c>
      <c r="J12" s="24" t="s">
        <v>52</v>
      </c>
      <c r="K12" s="83"/>
      <c r="L12" s="84"/>
      <c r="M12" s="11" t="str">
        <f>IF(K12="","",IF(K12="Indirect","Correct","Try Again"))</f>
        <v/>
      </c>
      <c r="N12">
        <f t="shared" si="2"/>
        <v>0</v>
      </c>
    </row>
    <row r="13" spans="1:17" ht="15.75" thickBot="1">
      <c r="A13" s="24" t="s">
        <v>7</v>
      </c>
      <c r="B13" s="83"/>
      <c r="C13" s="84"/>
      <c r="D13">
        <f t="shared" si="0"/>
        <v>0</v>
      </c>
      <c r="I13" s="11" t="str">
        <f t="shared" si="1"/>
        <v/>
      </c>
      <c r="J13" s="24" t="s">
        <v>7</v>
      </c>
      <c r="K13" s="83"/>
      <c r="L13" s="84"/>
      <c r="M13" s="11" t="str">
        <f>IF(K13="","",IF(K13="Direct","Correct","Try Again"))</f>
        <v/>
      </c>
      <c r="N13">
        <f t="shared" si="2"/>
        <v>0</v>
      </c>
    </row>
    <row r="14" spans="1:17" ht="15.75" thickBot="1">
      <c r="A14" s="24" t="s">
        <v>8</v>
      </c>
      <c r="B14" s="83"/>
      <c r="C14" s="84"/>
      <c r="D14">
        <f t="shared" si="0"/>
        <v>0</v>
      </c>
      <c r="I14" s="11" t="str">
        <f t="shared" si="1"/>
        <v/>
      </c>
      <c r="J14" s="24" t="s">
        <v>8</v>
      </c>
      <c r="K14" s="83"/>
      <c r="L14" s="84"/>
      <c r="M14" s="11" t="str">
        <f>IF(K14="","",IF(K14="Indirect","Correct","Try Again"))</f>
        <v/>
      </c>
      <c r="N14">
        <f t="shared" si="2"/>
        <v>0</v>
      </c>
    </row>
    <row r="15" spans="1:17" ht="15.75" thickBot="1">
      <c r="A15" s="24" t="s">
        <v>10</v>
      </c>
      <c r="B15" s="83"/>
      <c r="C15" s="84"/>
      <c r="D15">
        <f t="shared" si="0"/>
        <v>0</v>
      </c>
      <c r="I15" s="11" t="str">
        <f t="shared" si="1"/>
        <v/>
      </c>
      <c r="J15" s="24" t="s">
        <v>54</v>
      </c>
      <c r="K15" s="83"/>
      <c r="L15" s="84"/>
      <c r="M15" s="11" t="str">
        <f>IF(K15="","",IF(K15="Direct","Correct","Try Again"))</f>
        <v/>
      </c>
      <c r="N15">
        <f t="shared" si="2"/>
        <v>0</v>
      </c>
    </row>
    <row r="16" spans="1:17" ht="15.75" thickBot="1">
      <c r="A16" s="24" t="s">
        <v>11</v>
      </c>
      <c r="B16" s="83"/>
      <c r="C16" s="84"/>
      <c r="D16">
        <f t="shared" si="0"/>
        <v>0</v>
      </c>
      <c r="I16" s="11" t="str">
        <f>IF(B16="","",IF(B16="Period","Correct","Try Again"))</f>
        <v/>
      </c>
      <c r="J16" s="24" t="s">
        <v>53</v>
      </c>
      <c r="K16" s="83"/>
      <c r="L16" s="84"/>
      <c r="M16" s="11" t="str">
        <f>IF(K16="","",IF(K16="Indirect","Correct","Try Again"))</f>
        <v/>
      </c>
      <c r="N16">
        <f t="shared" si="2"/>
        <v>0</v>
      </c>
    </row>
    <row r="17" spans="1:14" ht="15.75" thickBot="1">
      <c r="A17" s="24" t="s">
        <v>50</v>
      </c>
      <c r="B17" s="83"/>
      <c r="C17" s="84"/>
      <c r="D17">
        <f t="shared" si="0"/>
        <v>0</v>
      </c>
      <c r="I17" s="11" t="str">
        <f t="shared" si="1"/>
        <v/>
      </c>
      <c r="J17" s="24" t="s">
        <v>50</v>
      </c>
      <c r="K17" s="83"/>
      <c r="L17" s="84"/>
      <c r="M17" s="11" t="str">
        <f>IF(K17="","",IF(K17="Indirect","Correct","Try Again"))</f>
        <v/>
      </c>
      <c r="N17">
        <f t="shared" si="2"/>
        <v>0</v>
      </c>
    </row>
    <row r="18" spans="1:14" ht="18" customHeight="1">
      <c r="A18" s="27"/>
      <c r="B18" s="27"/>
      <c r="C18" s="27"/>
      <c r="D18" s="27">
        <f>SUM(D5:D17)</f>
        <v>0</v>
      </c>
      <c r="E18" s="27"/>
      <c r="F18" s="27"/>
      <c r="G18" s="27"/>
      <c r="H18" s="27"/>
      <c r="I18" s="28"/>
      <c r="J18" s="27"/>
      <c r="K18" s="27"/>
      <c r="L18" s="69" t="s">
        <v>142</v>
      </c>
      <c r="M18" s="70">
        <f>+(N18+D18)*0.384615384</f>
        <v>0</v>
      </c>
      <c r="N18">
        <f>SUM(N5:N17)</f>
        <v>0</v>
      </c>
    </row>
    <row r="19" spans="1:14">
      <c r="A19" s="27"/>
      <c r="B19" s="27"/>
      <c r="C19" s="27"/>
      <c r="D19" s="27"/>
      <c r="E19" s="27"/>
      <c r="F19" s="27"/>
      <c r="G19" s="27"/>
      <c r="H19" s="27"/>
      <c r="I19" s="28"/>
      <c r="J19" s="27"/>
      <c r="K19" s="27"/>
      <c r="L19" s="27"/>
      <c r="M19" s="27"/>
    </row>
    <row r="20" spans="1:14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</row>
    <row r="21" spans="1:14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</row>
    <row r="22" spans="1:14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</row>
    <row r="23" spans="1:14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</row>
    <row r="24" spans="1:14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</row>
    <row r="25" spans="1:14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4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</row>
    <row r="27" spans="1:14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</row>
    <row r="28" spans="1:14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</row>
    <row r="29" spans="1:14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4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4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</row>
  </sheetData>
  <sheetProtection password="9C4F" sheet="1" objects="1" scenarios="1" selectLockedCells="1"/>
  <mergeCells count="31">
    <mergeCell ref="B2:C2"/>
    <mergeCell ref="A3:H3"/>
    <mergeCell ref="B5:C5"/>
    <mergeCell ref="B6:C6"/>
    <mergeCell ref="B7:C7"/>
    <mergeCell ref="B4:C4"/>
    <mergeCell ref="K5:L5"/>
    <mergeCell ref="K6:L6"/>
    <mergeCell ref="K7:L7"/>
    <mergeCell ref="J3:Q3"/>
    <mergeCell ref="K4:L4"/>
    <mergeCell ref="B13:C13"/>
    <mergeCell ref="B14:C14"/>
    <mergeCell ref="B15:C15"/>
    <mergeCell ref="B16:C16"/>
    <mergeCell ref="B17:C17"/>
    <mergeCell ref="B8:C8"/>
    <mergeCell ref="B9:C9"/>
    <mergeCell ref="B10:C10"/>
    <mergeCell ref="B11:C11"/>
    <mergeCell ref="B12:C12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48"/>
  <sheetViews>
    <sheetView topLeftCell="A24" workbookViewId="0">
      <selection activeCell="K45" sqref="K45:K47"/>
    </sheetView>
  </sheetViews>
  <sheetFormatPr defaultRowHeight="15"/>
  <cols>
    <col min="1" max="1" width="30.5703125" customWidth="1"/>
    <col min="6" max="6" width="24.5703125" customWidth="1"/>
    <col min="13" max="13" width="9" bestFit="1" customWidth="1"/>
    <col min="14" max="14" width="9.140625" hidden="1" customWidth="1"/>
  </cols>
  <sheetData>
    <row r="1" spans="1:15" ht="18.75">
      <c r="A1" s="23" t="s">
        <v>111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5" ht="19.5" thickBot="1">
      <c r="A2" s="23" t="s">
        <v>117</v>
      </c>
      <c r="B2" s="82"/>
      <c r="C2" s="82"/>
      <c r="D2" s="90"/>
      <c r="E2" s="90"/>
      <c r="F2" s="24"/>
      <c r="G2" s="24"/>
      <c r="H2" s="24"/>
      <c r="I2" s="24"/>
      <c r="J2" s="24"/>
      <c r="K2" s="24"/>
    </row>
    <row r="3" spans="1:15" ht="36" customHeight="1">
      <c r="A3" s="89" t="s">
        <v>56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10" t="s">
        <v>94</v>
      </c>
      <c r="M3" t="s">
        <v>107</v>
      </c>
    </row>
    <row r="4" spans="1:15" ht="18.75">
      <c r="A4" s="29" t="s">
        <v>19</v>
      </c>
      <c r="B4" s="24"/>
      <c r="C4" s="24"/>
      <c r="D4" s="2"/>
      <c r="E4" s="2"/>
      <c r="F4" s="34" t="s">
        <v>27</v>
      </c>
      <c r="G4" s="24"/>
      <c r="H4" s="34"/>
      <c r="I4" s="34"/>
      <c r="J4" s="34"/>
      <c r="K4" s="34"/>
      <c r="L4" s="10"/>
      <c r="M4" s="10"/>
      <c r="N4" s="10">
        <f>+IF(D5="correct",1,0)</f>
        <v>0</v>
      </c>
      <c r="O4" s="10"/>
    </row>
    <row r="5" spans="1:15">
      <c r="A5" s="24" t="s">
        <v>25</v>
      </c>
      <c r="B5" s="24"/>
      <c r="C5" s="33"/>
      <c r="D5" s="3" t="str">
        <f>IF(C5="","",IF(C5=32000,"Correct","Try Again"))</f>
        <v/>
      </c>
      <c r="E5" s="2"/>
      <c r="F5" s="24" t="s">
        <v>28</v>
      </c>
      <c r="G5" s="24"/>
      <c r="H5" s="34"/>
      <c r="I5" s="34"/>
      <c r="J5" s="12"/>
      <c r="K5" s="37" t="str">
        <f>IF(J5="","",IF(J5=8000,"Correct","Try Again"))</f>
        <v/>
      </c>
      <c r="L5" s="10"/>
      <c r="M5" s="10"/>
      <c r="N5" s="10">
        <f>+IF(K5="correct",1,0)</f>
        <v>0</v>
      </c>
      <c r="O5" s="10"/>
    </row>
    <row r="6" spans="1:15">
      <c r="A6" s="24" t="s">
        <v>0</v>
      </c>
      <c r="B6" s="24"/>
      <c r="C6" s="31">
        <v>20000</v>
      </c>
      <c r="D6" s="2"/>
      <c r="E6" s="2"/>
      <c r="F6" s="34" t="s">
        <v>29</v>
      </c>
      <c r="G6" s="24"/>
      <c r="H6" s="34"/>
      <c r="I6" s="34"/>
      <c r="J6" s="34"/>
      <c r="K6" s="34"/>
      <c r="L6" s="10"/>
      <c r="M6" s="10"/>
      <c r="N6" s="10"/>
      <c r="O6" s="10"/>
    </row>
    <row r="7" spans="1:15">
      <c r="A7" s="24" t="s">
        <v>9</v>
      </c>
      <c r="B7" s="24"/>
      <c r="C7" s="32">
        <v>32000</v>
      </c>
      <c r="D7" s="2"/>
      <c r="E7" s="2"/>
      <c r="F7" s="24" t="s">
        <v>20</v>
      </c>
      <c r="G7" s="24"/>
      <c r="H7" s="12"/>
      <c r="I7" s="37" t="str">
        <f>IF(H7="","",IF(H7=10000,"Correct","Try Again"))</f>
        <v/>
      </c>
      <c r="J7" s="34"/>
      <c r="K7" s="34"/>
      <c r="L7" s="10"/>
      <c r="M7" s="10"/>
      <c r="N7" s="10">
        <f>+IF(I7="correct",1,0)</f>
        <v>0</v>
      </c>
      <c r="O7" s="10"/>
    </row>
    <row r="8" spans="1:15">
      <c r="A8" s="24" t="s">
        <v>1</v>
      </c>
      <c r="B8" s="24"/>
      <c r="C8" s="31">
        <v>36000</v>
      </c>
      <c r="D8" s="2"/>
      <c r="E8" s="2"/>
      <c r="F8" s="24" t="s">
        <v>30</v>
      </c>
      <c r="G8" s="24"/>
      <c r="H8" s="12"/>
      <c r="I8" s="37" t="str">
        <f>IF(H8="","",IF(H8=26000,"Correct","Try Again"))</f>
        <v/>
      </c>
      <c r="J8" s="34"/>
      <c r="K8" s="34"/>
      <c r="L8" s="10"/>
      <c r="M8" s="10"/>
      <c r="N8" s="10">
        <f t="shared" ref="N8:N10" si="0">+IF(I8="correct",1,0)</f>
        <v>0</v>
      </c>
      <c r="O8" s="10"/>
    </row>
    <row r="9" spans="1:15">
      <c r="A9" s="24" t="s">
        <v>2</v>
      </c>
      <c r="B9" s="24"/>
      <c r="C9" s="24">
        <v>10000</v>
      </c>
      <c r="D9" s="2"/>
      <c r="E9" s="2"/>
      <c r="F9" s="24" t="s">
        <v>31</v>
      </c>
      <c r="G9" s="24"/>
      <c r="H9" s="12"/>
      <c r="I9" s="37" t="str">
        <f>IF(H9="","",IF(H9=36000,"Correct","Try Again"))</f>
        <v/>
      </c>
      <c r="J9" s="34"/>
      <c r="K9" s="34"/>
      <c r="L9" s="10"/>
      <c r="M9" s="10"/>
      <c r="N9" s="10">
        <f t="shared" si="0"/>
        <v>0</v>
      </c>
      <c r="O9" s="10"/>
    </row>
    <row r="10" spans="1:15">
      <c r="A10" s="24" t="s">
        <v>3</v>
      </c>
      <c r="B10" s="24"/>
      <c r="C10" s="24">
        <v>5000</v>
      </c>
      <c r="D10" s="2"/>
      <c r="E10" s="2"/>
      <c r="F10" s="24" t="s">
        <v>32</v>
      </c>
      <c r="G10" s="24"/>
      <c r="H10" s="12"/>
      <c r="I10" s="37" t="str">
        <f>IF(H10="","",IF(H10=4000,"Correct","Try Again"))</f>
        <v/>
      </c>
      <c r="J10" s="34"/>
      <c r="K10" s="34"/>
      <c r="L10" s="10"/>
      <c r="M10" s="10"/>
      <c r="N10" s="10">
        <f t="shared" si="0"/>
        <v>0</v>
      </c>
      <c r="O10" s="10"/>
    </row>
    <row r="11" spans="1:15">
      <c r="A11" s="24" t="s">
        <v>5</v>
      </c>
      <c r="B11" s="24"/>
      <c r="C11" s="24">
        <v>12000</v>
      </c>
      <c r="D11" s="2"/>
      <c r="E11" s="2"/>
      <c r="F11" s="24" t="s">
        <v>33</v>
      </c>
      <c r="G11" s="24"/>
      <c r="H11" s="34"/>
      <c r="I11" s="12"/>
      <c r="J11" s="37" t="str">
        <f>IF(I11="","",IF(I11=32000,"Correct","Try Again"))</f>
        <v/>
      </c>
      <c r="K11" s="34"/>
      <c r="L11" s="10"/>
      <c r="M11" s="10"/>
      <c r="N11" s="10">
        <f>+IF(J11="correct",1,0)</f>
        <v>0</v>
      </c>
      <c r="O11" s="10"/>
    </row>
    <row r="12" spans="1:15">
      <c r="A12" s="24" t="s">
        <v>6</v>
      </c>
      <c r="B12" s="24"/>
      <c r="C12" s="24">
        <v>25000</v>
      </c>
      <c r="D12" s="2"/>
      <c r="E12" s="2"/>
      <c r="F12" s="24" t="s">
        <v>34</v>
      </c>
      <c r="G12" s="24"/>
      <c r="H12" s="34"/>
      <c r="I12" s="12"/>
      <c r="J12" s="37" t="str">
        <f>IF(I12="","",IF(I12=32000,"Correct","Try Again"))</f>
        <v/>
      </c>
      <c r="K12" s="34"/>
      <c r="L12" s="10"/>
      <c r="M12" s="10"/>
      <c r="N12" s="10">
        <f>+IF(J12="correct",1,0)</f>
        <v>0</v>
      </c>
      <c r="O12" s="10"/>
    </row>
    <row r="13" spans="1:15">
      <c r="A13" s="24" t="s">
        <v>8</v>
      </c>
      <c r="B13" s="24"/>
      <c r="C13" s="24">
        <v>500</v>
      </c>
      <c r="D13" s="2"/>
      <c r="E13" s="2"/>
      <c r="F13" s="34" t="s">
        <v>35</v>
      </c>
      <c r="G13" s="24"/>
      <c r="H13" s="34"/>
      <c r="I13" s="34"/>
      <c r="J13" s="34"/>
      <c r="K13" s="34"/>
      <c r="L13" s="10"/>
      <c r="M13" s="10"/>
      <c r="N13" s="10"/>
      <c r="O13" s="10"/>
    </row>
    <row r="14" spans="1:15">
      <c r="A14" s="24" t="s">
        <v>11</v>
      </c>
      <c r="B14" s="24"/>
      <c r="C14" s="24">
        <v>250</v>
      </c>
      <c r="D14" s="2"/>
      <c r="E14" s="2"/>
      <c r="F14" s="24" t="s">
        <v>36</v>
      </c>
      <c r="G14" s="24"/>
      <c r="H14" s="12"/>
      <c r="I14" s="37" t="str">
        <f>IF(H14="","",IF(H14=7500,"Correct","Try Again"))</f>
        <v/>
      </c>
      <c r="J14" s="34"/>
      <c r="K14" s="34"/>
      <c r="L14" s="10"/>
      <c r="M14" s="10"/>
      <c r="N14" s="10">
        <f>+IF(I14="correct",1,0)</f>
        <v>0</v>
      </c>
      <c r="O14" s="10"/>
    </row>
    <row r="15" spans="1:15">
      <c r="A15" s="24" t="s">
        <v>20</v>
      </c>
      <c r="B15" s="24"/>
      <c r="C15" s="31">
        <v>10000</v>
      </c>
      <c r="D15" s="2"/>
      <c r="E15" s="2"/>
      <c r="F15" s="24" t="s">
        <v>8</v>
      </c>
      <c r="G15" s="24"/>
      <c r="H15" s="12"/>
      <c r="I15" s="37" t="str">
        <f>IF(H15="","",IF(H15=500,"Correct","Try Again"))</f>
        <v/>
      </c>
      <c r="J15" s="34"/>
      <c r="K15" s="34"/>
      <c r="L15" s="10"/>
      <c r="M15" s="10"/>
      <c r="N15" s="10">
        <f t="shared" ref="N15:N17" si="1">+IF(I15="correct",1,0)</f>
        <v>0</v>
      </c>
      <c r="O15" s="10"/>
    </row>
    <row r="16" spans="1:15">
      <c r="A16" s="24" t="s">
        <v>21</v>
      </c>
      <c r="B16" s="24"/>
      <c r="C16" s="24">
        <v>8000</v>
      </c>
      <c r="D16" s="2"/>
      <c r="E16" s="2"/>
      <c r="F16" s="24" t="s">
        <v>37</v>
      </c>
      <c r="G16" s="24"/>
      <c r="H16" s="12"/>
      <c r="I16" s="37" t="str">
        <f>IF(H16="","",IF(H16=5000,"Correct","Try Again"))</f>
        <v/>
      </c>
      <c r="J16" s="34"/>
      <c r="K16" s="34"/>
      <c r="L16" s="10"/>
      <c r="M16" s="10"/>
      <c r="N16" s="10">
        <f t="shared" si="1"/>
        <v>0</v>
      </c>
      <c r="O16" s="10"/>
    </row>
    <row r="17" spans="1:15">
      <c r="A17" s="24" t="s">
        <v>22</v>
      </c>
      <c r="B17" s="24"/>
      <c r="C17" s="24">
        <v>4000</v>
      </c>
      <c r="D17" s="2"/>
      <c r="E17" s="2"/>
      <c r="F17" s="24" t="s">
        <v>26</v>
      </c>
      <c r="G17" s="24"/>
      <c r="H17" s="12"/>
      <c r="I17" s="37" t="str">
        <f>IF(H17="","",IF(H17=1200,"Correct","Try Again"))</f>
        <v/>
      </c>
      <c r="J17" s="34"/>
      <c r="K17" s="34"/>
      <c r="L17" s="10"/>
      <c r="M17" s="10"/>
      <c r="N17" s="10">
        <f t="shared" si="1"/>
        <v>0</v>
      </c>
      <c r="O17" s="10"/>
    </row>
    <row r="18" spans="1:15">
      <c r="A18" s="24" t="s">
        <v>23</v>
      </c>
      <c r="B18" s="24"/>
      <c r="C18" s="24">
        <v>26000</v>
      </c>
      <c r="D18" s="2"/>
      <c r="E18" s="2"/>
      <c r="F18" s="34" t="s">
        <v>38</v>
      </c>
      <c r="G18" s="24"/>
      <c r="H18" s="34"/>
      <c r="I18" s="12"/>
      <c r="J18" s="37" t="str">
        <f>IF(I18="","",IF(I18=14200,"Correct","Try Again"))</f>
        <v/>
      </c>
      <c r="K18" s="34"/>
      <c r="L18" s="10"/>
      <c r="M18" s="10"/>
      <c r="N18" s="10">
        <f>+IF(J18="correct",1,0)</f>
        <v>0</v>
      </c>
      <c r="O18" s="10"/>
    </row>
    <row r="19" spans="1:15">
      <c r="A19" s="24" t="s">
        <v>24</v>
      </c>
      <c r="B19" s="24"/>
      <c r="C19" s="24">
        <v>2500</v>
      </c>
      <c r="D19" s="2"/>
      <c r="E19" s="2"/>
      <c r="F19" s="24" t="s">
        <v>39</v>
      </c>
      <c r="G19" s="24"/>
      <c r="H19" s="34"/>
      <c r="I19" s="34"/>
      <c r="J19" s="12"/>
      <c r="K19" s="37" t="str">
        <f>IF(J19="","",IF(J19=78200,"Correct","Try Again"))</f>
        <v/>
      </c>
      <c r="L19" s="10"/>
      <c r="M19" s="10"/>
      <c r="N19" s="10">
        <f>+IF(K19="correct",1,0)</f>
        <v>0</v>
      </c>
      <c r="O19" s="10"/>
    </row>
    <row r="20" spans="1:15">
      <c r="A20" s="24" t="s">
        <v>26</v>
      </c>
      <c r="B20" s="24"/>
      <c r="C20" s="24">
        <v>1200</v>
      </c>
      <c r="D20" s="2"/>
      <c r="E20" s="2"/>
      <c r="F20" s="24" t="s">
        <v>40</v>
      </c>
      <c r="G20" s="24"/>
      <c r="H20" s="34"/>
      <c r="I20" s="34"/>
      <c r="J20" s="12"/>
      <c r="K20" s="37" t="str">
        <f>IF(J20="","",IF(J20=86200,"Correct","Try Again"))</f>
        <v/>
      </c>
      <c r="L20" s="10"/>
      <c r="M20" s="10"/>
      <c r="N20" s="10">
        <f t="shared" ref="N20:N22" si="2">+IF(K20="correct",1,0)</f>
        <v>0</v>
      </c>
      <c r="O20" s="10"/>
    </row>
    <row r="21" spans="1:15">
      <c r="A21" s="24" t="s">
        <v>44</v>
      </c>
      <c r="B21" s="24"/>
      <c r="C21" s="24">
        <v>7500</v>
      </c>
      <c r="D21" s="2"/>
      <c r="E21" s="2"/>
      <c r="F21" s="24" t="s">
        <v>41</v>
      </c>
      <c r="G21" s="24"/>
      <c r="H21" s="34"/>
      <c r="I21" s="34"/>
      <c r="J21" s="12"/>
      <c r="K21" s="37" t="str">
        <f>IF(J21="","",IF(J21=2500,"Correct","Try Again"))</f>
        <v/>
      </c>
      <c r="L21" s="10"/>
      <c r="M21" s="10"/>
      <c r="N21" s="10">
        <f t="shared" si="2"/>
        <v>0</v>
      </c>
      <c r="O21" s="10"/>
    </row>
    <row r="22" spans="1:15">
      <c r="A22" s="24" t="s">
        <v>45</v>
      </c>
      <c r="B22" s="24"/>
      <c r="C22" s="24">
        <v>6000</v>
      </c>
      <c r="F22" s="34" t="s">
        <v>42</v>
      </c>
      <c r="G22" s="24"/>
      <c r="H22" s="34"/>
      <c r="I22" s="34"/>
      <c r="J22" s="12"/>
      <c r="K22" s="37" t="str">
        <f>IF(J22="","",IF(J22=83700,"Correct","Try Again"))</f>
        <v/>
      </c>
      <c r="L22" s="10"/>
      <c r="M22" s="10"/>
      <c r="N22" s="10">
        <f t="shared" si="2"/>
        <v>0</v>
      </c>
      <c r="O22" s="10"/>
    </row>
    <row r="23" spans="1:15">
      <c r="A23" s="24" t="s">
        <v>43</v>
      </c>
      <c r="B23" s="24"/>
      <c r="C23" s="24">
        <v>7500</v>
      </c>
      <c r="L23" s="10"/>
    </row>
    <row r="24" spans="1:15">
      <c r="F24" s="24" t="s">
        <v>143</v>
      </c>
      <c r="G24" s="24"/>
      <c r="H24" s="24"/>
      <c r="I24" s="24"/>
      <c r="J24" s="24"/>
      <c r="K24" s="24"/>
      <c r="L24" s="10"/>
    </row>
    <row r="25" spans="1:15">
      <c r="F25" s="34" t="s">
        <v>46</v>
      </c>
      <c r="G25" s="34"/>
      <c r="H25" s="34"/>
      <c r="I25" s="34"/>
      <c r="J25" s="34"/>
      <c r="K25" s="34"/>
      <c r="L25" s="10"/>
    </row>
    <row r="26" spans="1:15">
      <c r="F26" s="34" t="s">
        <v>44</v>
      </c>
      <c r="G26" s="34"/>
      <c r="H26" s="34"/>
      <c r="I26" s="34"/>
      <c r="J26" s="34"/>
      <c r="K26" s="12"/>
      <c r="L26" s="37" t="str">
        <f>IF(K26="","",IF(K26=7500,"Correct","Try Again"))</f>
        <v/>
      </c>
      <c r="N26">
        <f>+IF(L26="correct",1,0)</f>
        <v>0</v>
      </c>
    </row>
    <row r="27" spans="1:15">
      <c r="F27" s="34" t="s">
        <v>28</v>
      </c>
      <c r="G27" s="34"/>
      <c r="H27" s="34"/>
      <c r="I27" s="34"/>
      <c r="J27" s="64">
        <f>+J5</f>
        <v>0</v>
      </c>
      <c r="K27" s="37" t="str">
        <f>IF(J27="","",IF(J27=8000,"Correct","Try Again"))</f>
        <v>Try Again</v>
      </c>
      <c r="L27" s="10"/>
    </row>
    <row r="28" spans="1:15">
      <c r="F28" s="34" t="s">
        <v>29</v>
      </c>
      <c r="G28" s="34"/>
      <c r="H28" s="34"/>
      <c r="I28" s="34"/>
      <c r="J28" s="34"/>
      <c r="K28" s="34"/>
      <c r="L28" s="10"/>
    </row>
    <row r="29" spans="1:15">
      <c r="F29" s="34" t="s">
        <v>20</v>
      </c>
      <c r="G29" s="34"/>
      <c r="H29" s="64">
        <f>+H7</f>
        <v>0</v>
      </c>
      <c r="I29" s="37" t="str">
        <f>IF(H29="","",IF(H29=10000,"Correct","Try Again"))</f>
        <v>Try Again</v>
      </c>
      <c r="J29" s="34"/>
      <c r="K29" s="34"/>
      <c r="L29" s="10"/>
    </row>
    <row r="30" spans="1:15">
      <c r="F30" s="34" t="s">
        <v>30</v>
      </c>
      <c r="G30" s="34"/>
      <c r="H30" s="64">
        <f>+H8</f>
        <v>0</v>
      </c>
      <c r="I30" s="37" t="str">
        <f>IF(H30="","",IF(H30=26000,"Correct","Try Again"))</f>
        <v>Try Again</v>
      </c>
      <c r="J30" s="34"/>
      <c r="K30" s="34"/>
      <c r="L30" s="10"/>
    </row>
    <row r="31" spans="1:15">
      <c r="F31" s="34" t="s">
        <v>31</v>
      </c>
      <c r="G31" s="34"/>
      <c r="H31" s="64">
        <f>+H29+H30</f>
        <v>0</v>
      </c>
      <c r="I31" s="37" t="str">
        <f>IF(H31="","",IF(H31=36000,"Correct","Try Again"))</f>
        <v>Try Again</v>
      </c>
      <c r="J31" s="34"/>
      <c r="K31" s="34"/>
      <c r="L31" s="10"/>
    </row>
    <row r="32" spans="1:15">
      <c r="F32" s="34" t="s">
        <v>32</v>
      </c>
      <c r="G32" s="34"/>
      <c r="H32" s="64">
        <f>+H10</f>
        <v>0</v>
      </c>
      <c r="I32" s="37" t="str">
        <f>IF(H32="","",IF(H32=4000,"Correct","Try Again"))</f>
        <v>Try Again</v>
      </c>
      <c r="J32" s="34"/>
      <c r="K32" s="34"/>
      <c r="L32" s="10"/>
    </row>
    <row r="33" spans="6:14">
      <c r="F33" s="34" t="s">
        <v>33</v>
      </c>
      <c r="G33" s="34"/>
      <c r="H33" s="34"/>
      <c r="I33" s="64">
        <f>+H31-H32</f>
        <v>0</v>
      </c>
      <c r="J33" s="37" t="str">
        <f>IF(I33="","",IF(I33=32000,"Correct","Try Again"))</f>
        <v>Try Again</v>
      </c>
      <c r="K33" s="34"/>
      <c r="L33" s="10"/>
    </row>
    <row r="34" spans="6:14">
      <c r="F34" s="34" t="s">
        <v>34</v>
      </c>
      <c r="G34" s="34"/>
      <c r="H34" s="34"/>
      <c r="I34" s="64">
        <f>+I12</f>
        <v>0</v>
      </c>
      <c r="J34" s="37" t="str">
        <f>IF(I34="","",IF(I34=32000,"Correct","Try Again"))</f>
        <v>Try Again</v>
      </c>
      <c r="K34" s="34"/>
      <c r="L34" s="10"/>
    </row>
    <row r="35" spans="6:14">
      <c r="F35" s="34" t="s">
        <v>35</v>
      </c>
      <c r="G35" s="34"/>
      <c r="H35" s="34"/>
      <c r="I35" s="34"/>
      <c r="J35" s="34"/>
      <c r="K35" s="34"/>
      <c r="L35" s="10"/>
    </row>
    <row r="36" spans="6:14">
      <c r="F36" s="34" t="s">
        <v>36</v>
      </c>
      <c r="G36" s="34"/>
      <c r="H36" s="64">
        <f>+H14</f>
        <v>0</v>
      </c>
      <c r="I36" s="37" t="str">
        <f>IF(H36="","",IF(H36=7500,"Correct","Try Again"))</f>
        <v>Try Again</v>
      </c>
      <c r="J36" s="34"/>
      <c r="K36" s="34"/>
      <c r="L36" s="10"/>
    </row>
    <row r="37" spans="6:14">
      <c r="F37" s="34" t="s">
        <v>8</v>
      </c>
      <c r="G37" s="34"/>
      <c r="H37" s="64">
        <f>+H15</f>
        <v>0</v>
      </c>
      <c r="I37" s="37" t="str">
        <f>IF(H37="","",IF(H37=500,"Correct","Try Again"))</f>
        <v>Try Again</v>
      </c>
      <c r="J37" s="34"/>
      <c r="K37" s="34"/>
      <c r="L37" s="10"/>
    </row>
    <row r="38" spans="6:14">
      <c r="F38" s="34" t="s">
        <v>37</v>
      </c>
      <c r="G38" s="34"/>
      <c r="H38" s="64">
        <f>+H16</f>
        <v>0</v>
      </c>
      <c r="I38" s="37" t="str">
        <f>IF(H38="","",IF(H38=5000,"Correct","Try Again"))</f>
        <v>Try Again</v>
      </c>
      <c r="J38" s="34"/>
      <c r="K38" s="34"/>
      <c r="L38" s="10"/>
    </row>
    <row r="39" spans="6:14">
      <c r="F39" s="34" t="s">
        <v>26</v>
      </c>
      <c r="G39" s="34"/>
      <c r="H39" s="64">
        <f>+H17</f>
        <v>0</v>
      </c>
      <c r="I39" s="37" t="str">
        <f>IF(H39="","",IF(H39=1200,"Correct","Try Again"))</f>
        <v>Try Again</v>
      </c>
      <c r="J39" s="34"/>
      <c r="K39" s="34"/>
      <c r="L39" s="10"/>
    </row>
    <row r="40" spans="6:14">
      <c r="F40" s="34" t="s">
        <v>38</v>
      </c>
      <c r="G40" s="34"/>
      <c r="H40" s="34"/>
      <c r="I40" s="64">
        <f>+H36+H37+H38+H39</f>
        <v>0</v>
      </c>
      <c r="J40" s="37" t="str">
        <f>IF(I40="","",IF(I40=14200,"Correct","Try Again"))</f>
        <v>Try Again</v>
      </c>
      <c r="K40" s="34"/>
      <c r="L40" s="10"/>
    </row>
    <row r="41" spans="6:14">
      <c r="F41" s="34" t="s">
        <v>39</v>
      </c>
      <c r="G41" s="34"/>
      <c r="H41" s="34"/>
      <c r="I41" s="34"/>
      <c r="J41" s="64">
        <f>+I33+I34+I40</f>
        <v>0</v>
      </c>
      <c r="K41" s="37" t="str">
        <f>IF(J41="","",IF(J41=78200,"Correct","Try Again"))</f>
        <v>Try Again</v>
      </c>
      <c r="L41" s="10"/>
    </row>
    <row r="42" spans="6:14">
      <c r="F42" s="34" t="s">
        <v>40</v>
      </c>
      <c r="G42" s="34"/>
      <c r="H42" s="34"/>
      <c r="I42" s="34"/>
      <c r="J42" s="64">
        <f>+J20</f>
        <v>0</v>
      </c>
      <c r="K42" s="37" t="str">
        <f>IF(J42="","",IF(J42=86200,"Correct","Try Again"))</f>
        <v>Try Again</v>
      </c>
      <c r="L42" s="10"/>
    </row>
    <row r="43" spans="6:14">
      <c r="F43" s="34" t="s">
        <v>41</v>
      </c>
      <c r="G43" s="34"/>
      <c r="H43" s="34"/>
      <c r="I43" s="34"/>
      <c r="J43" s="64">
        <f>+J21</f>
        <v>0</v>
      </c>
      <c r="K43" s="37" t="str">
        <f>IF(J43="","",IF(J43=2500,"Correct","Try Again"))</f>
        <v>Try Again</v>
      </c>
      <c r="L43" s="10"/>
    </row>
    <row r="44" spans="6:14">
      <c r="F44" s="34" t="s">
        <v>42</v>
      </c>
      <c r="G44" s="34"/>
      <c r="H44" s="34"/>
      <c r="I44" s="34"/>
      <c r="J44" s="64">
        <f>+J42-J43</f>
        <v>0</v>
      </c>
      <c r="K44" s="37" t="str">
        <f>IF(J44="","",IF(J44=83700,"Correct","Try Again"))</f>
        <v>Try Again</v>
      </c>
      <c r="L44" s="10"/>
    </row>
    <row r="45" spans="6:14">
      <c r="F45" s="34" t="s">
        <v>47</v>
      </c>
      <c r="G45" s="34"/>
      <c r="H45" s="34"/>
      <c r="I45" s="34"/>
      <c r="J45" s="34"/>
      <c r="K45" s="12"/>
      <c r="L45" s="37" t="str">
        <f>IF(K45="","",IF(K45=91200,"Correct","Try Again"))</f>
        <v/>
      </c>
      <c r="N45">
        <f>+IF(L45="correct",1,0)</f>
        <v>0</v>
      </c>
    </row>
    <row r="46" spans="6:14">
      <c r="F46" s="34" t="s">
        <v>48</v>
      </c>
      <c r="G46" s="34"/>
      <c r="H46" s="34"/>
      <c r="I46" s="34"/>
      <c r="J46" s="34"/>
      <c r="K46" s="12"/>
      <c r="L46" s="37" t="str">
        <f>IF(K46="","",IF(K46=6000,"Correct","Try Again"))</f>
        <v/>
      </c>
      <c r="N46">
        <f t="shared" ref="N46:N47" si="3">+IF(L46="correct",1,0)</f>
        <v>0</v>
      </c>
    </row>
    <row r="47" spans="6:14">
      <c r="F47" s="34" t="s">
        <v>46</v>
      </c>
      <c r="G47" s="34"/>
      <c r="H47" s="34"/>
      <c r="I47" s="34"/>
      <c r="J47" s="34"/>
      <c r="K47" s="12"/>
      <c r="L47" s="37" t="str">
        <f>IF(K47="","",IF(K47=85200,"Correct","Try Again"))</f>
        <v/>
      </c>
      <c r="N47">
        <f t="shared" si="3"/>
        <v>0</v>
      </c>
    </row>
    <row r="48" spans="6:14" ht="18.75">
      <c r="K48" s="67" t="s">
        <v>142</v>
      </c>
      <c r="L48" s="71">
        <f>+N48*1.428571429</f>
        <v>0</v>
      </c>
      <c r="N48">
        <f>SUM(N4:N47)</f>
        <v>0</v>
      </c>
    </row>
  </sheetData>
  <sheetProtection password="9C4F" sheet="1" objects="1" scenarios="1" selectLockedCells="1"/>
  <mergeCells count="2">
    <mergeCell ref="A3:K3"/>
    <mergeCell ref="B2:E2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7"/>
  <sheetViews>
    <sheetView zoomScale="98" zoomScaleNormal="98" workbookViewId="0">
      <selection activeCell="F16" sqref="F16:F17"/>
    </sheetView>
  </sheetViews>
  <sheetFormatPr defaultRowHeight="15"/>
  <cols>
    <col min="1" max="1" width="33.5703125" bestFit="1" customWidth="1"/>
    <col min="3" max="3" width="13.42578125" customWidth="1"/>
    <col min="5" max="5" width="59.42578125" customWidth="1"/>
    <col min="6" max="6" width="10.140625" bestFit="1" customWidth="1"/>
    <col min="8" max="8" width="0.85546875" customWidth="1"/>
  </cols>
  <sheetData>
    <row r="1" spans="1:11" ht="18.75">
      <c r="A1" s="23" t="s">
        <v>111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19.5" thickBot="1">
      <c r="A2" s="23" t="s">
        <v>117</v>
      </c>
      <c r="B2" s="82"/>
      <c r="C2" s="82"/>
      <c r="D2" s="90"/>
      <c r="E2" s="90"/>
      <c r="F2" s="24"/>
      <c r="G2" s="24"/>
      <c r="H2" s="24"/>
      <c r="I2" s="24"/>
      <c r="J2" s="24"/>
      <c r="K2" s="24"/>
    </row>
    <row r="3" spans="1:11">
      <c r="A3" s="13" t="s">
        <v>93</v>
      </c>
      <c r="B3" s="13"/>
      <c r="C3" s="10"/>
      <c r="D3" s="10"/>
      <c r="E3" s="10"/>
      <c r="F3" s="10" t="s">
        <v>108</v>
      </c>
      <c r="G3" s="10"/>
      <c r="H3" s="10"/>
    </row>
    <row r="4" spans="1:11">
      <c r="A4" s="13" t="s">
        <v>59</v>
      </c>
      <c r="B4" s="14">
        <v>14000</v>
      </c>
      <c r="C4" s="10"/>
      <c r="D4" s="10"/>
      <c r="E4" s="10"/>
      <c r="F4" s="10"/>
      <c r="G4" s="10"/>
      <c r="H4" s="10"/>
    </row>
    <row r="5" spans="1:11">
      <c r="A5" s="10"/>
      <c r="B5" s="10"/>
      <c r="C5" s="10"/>
      <c r="D5" s="10"/>
      <c r="E5" s="13" t="s">
        <v>75</v>
      </c>
      <c r="F5" s="10"/>
      <c r="G5" s="10"/>
      <c r="H5" s="10"/>
    </row>
    <row r="6" spans="1:11" ht="18.75">
      <c r="A6" s="38" t="s">
        <v>17</v>
      </c>
      <c r="B6" s="39" t="s">
        <v>57</v>
      </c>
      <c r="C6" s="39" t="s">
        <v>58</v>
      </c>
      <c r="D6" s="15"/>
      <c r="E6" s="39" t="s">
        <v>62</v>
      </c>
      <c r="F6" s="39"/>
      <c r="G6" s="39"/>
      <c r="H6" s="10"/>
    </row>
    <row r="7" spans="1:11">
      <c r="A7" s="39" t="s">
        <v>25</v>
      </c>
      <c r="B7" s="40">
        <f>32000/B4</f>
        <v>2.2857142857142856</v>
      </c>
      <c r="C7" s="39"/>
      <c r="D7" s="16" t="str">
        <f>IF(C7="","",IF(C7=32000,"Correct","Try Again"))</f>
        <v/>
      </c>
      <c r="E7" s="39" t="s">
        <v>74</v>
      </c>
      <c r="F7" s="18"/>
      <c r="G7" s="45" t="str">
        <f>IF(F7="","",IF(F7=+C18/(B21-B18),"Correct","Try Again"))</f>
        <v/>
      </c>
      <c r="H7" s="65">
        <f>+IF(G7="correct",1,0)</f>
        <v>0</v>
      </c>
    </row>
    <row r="8" spans="1:11">
      <c r="A8" s="39" t="s">
        <v>0</v>
      </c>
      <c r="B8" s="40">
        <f>1666.66666666667/B4</f>
        <v>0.11904761904761928</v>
      </c>
      <c r="C8" s="41"/>
      <c r="D8" s="15"/>
      <c r="E8" s="39" t="s">
        <v>63</v>
      </c>
      <c r="F8" s="18"/>
      <c r="G8" s="45" t="str">
        <f>IF(F8="","",IF(F8=+F7*B21,"Correct","Try Again"))</f>
        <v/>
      </c>
      <c r="H8" s="65">
        <f t="shared" ref="H8:H17" si="0">+IF(G8="correct",1,0)</f>
        <v>0</v>
      </c>
    </row>
    <row r="9" spans="1:11">
      <c r="A9" s="39" t="s">
        <v>9</v>
      </c>
      <c r="B9" s="40">
        <f>32000/B4</f>
        <v>2.2857142857142856</v>
      </c>
      <c r="C9" s="42"/>
      <c r="D9" s="15"/>
      <c r="E9" s="39" t="s">
        <v>64</v>
      </c>
      <c r="F9" s="18"/>
      <c r="G9" s="45" t="str">
        <f>IF(F9="","",IF(F9=B21-B18,"Correct","Try Again"))</f>
        <v/>
      </c>
      <c r="H9" s="65">
        <f t="shared" si="0"/>
        <v>0</v>
      </c>
    </row>
    <row r="10" spans="1:11">
      <c r="A10" s="39" t="s">
        <v>1</v>
      </c>
      <c r="B10" s="40"/>
      <c r="C10" s="43">
        <f>36000/12</f>
        <v>3000</v>
      </c>
      <c r="D10" s="15"/>
      <c r="E10" s="39" t="s">
        <v>66</v>
      </c>
      <c r="F10" s="18"/>
      <c r="G10" s="45" t="str">
        <f>IF(F10="","",IF(F10=+F9/B21,"Correct","Try Again"))</f>
        <v/>
      </c>
      <c r="H10" s="65">
        <f t="shared" si="0"/>
        <v>0</v>
      </c>
    </row>
    <row r="11" spans="1:11">
      <c r="A11" s="39" t="s">
        <v>2</v>
      </c>
      <c r="B11" s="40"/>
      <c r="C11" s="39">
        <f>+B4*0.25</f>
        <v>3500</v>
      </c>
      <c r="D11" s="15"/>
      <c r="E11" s="39"/>
      <c r="F11" s="39"/>
      <c r="G11" s="39"/>
      <c r="H11" s="65"/>
    </row>
    <row r="12" spans="1:11">
      <c r="A12" s="39" t="s">
        <v>3</v>
      </c>
      <c r="B12" s="40">
        <f>5000/10000</f>
        <v>0.5</v>
      </c>
      <c r="C12" s="39"/>
      <c r="D12" s="15"/>
      <c r="E12" s="39" t="s">
        <v>67</v>
      </c>
      <c r="F12" s="39"/>
      <c r="G12" s="39"/>
      <c r="H12" s="65"/>
    </row>
    <row r="13" spans="1:11">
      <c r="A13" s="39" t="s">
        <v>5</v>
      </c>
      <c r="B13" s="40"/>
      <c r="C13" s="39">
        <f>12000/12</f>
        <v>1000</v>
      </c>
      <c r="D13" s="15"/>
      <c r="E13" s="39" t="s">
        <v>73</v>
      </c>
      <c r="F13" s="18"/>
      <c r="G13" s="45" t="str">
        <f>IF(F13="","",IF(F13=+(C18+5000)/F9,"Correct","Try Again"))</f>
        <v/>
      </c>
      <c r="H13" s="65">
        <f t="shared" si="0"/>
        <v>0</v>
      </c>
    </row>
    <row r="14" spans="1:11">
      <c r="A14" s="39" t="s">
        <v>61</v>
      </c>
      <c r="B14" s="40"/>
      <c r="C14" s="39">
        <v>400</v>
      </c>
      <c r="D14" s="15"/>
      <c r="E14" s="39" t="s">
        <v>70</v>
      </c>
      <c r="F14" s="18"/>
      <c r="G14" s="45" t="str">
        <f>IF(F14="","",IF(F14=+F13*B21,"Correct","Try Again"))</f>
        <v/>
      </c>
      <c r="H14" s="65">
        <f t="shared" si="0"/>
        <v>0</v>
      </c>
    </row>
    <row r="15" spans="1:11">
      <c r="A15" s="39" t="s">
        <v>8</v>
      </c>
      <c r="B15" s="40">
        <f>1000/B4</f>
        <v>7.1428571428571425E-2</v>
      </c>
      <c r="C15" s="39"/>
      <c r="D15" s="15"/>
      <c r="E15" s="39" t="s">
        <v>71</v>
      </c>
      <c r="F15" s="39"/>
      <c r="G15" s="45"/>
      <c r="H15" s="65"/>
    </row>
    <row r="16" spans="1:11">
      <c r="A16" s="39" t="s">
        <v>11</v>
      </c>
      <c r="B16" s="40"/>
      <c r="C16" s="39">
        <v>500</v>
      </c>
      <c r="D16" s="15"/>
      <c r="E16" s="39" t="s">
        <v>68</v>
      </c>
      <c r="F16" s="18"/>
      <c r="G16" s="45" t="str">
        <f>IF(F16="","",IF(F16=+(8000*7.89)-F8,"Correct","Try Again"))</f>
        <v/>
      </c>
      <c r="H16" s="65">
        <f t="shared" si="0"/>
        <v>0</v>
      </c>
    </row>
    <row r="17" spans="1:8">
      <c r="A17" s="39"/>
      <c r="B17" s="40"/>
      <c r="C17" s="43"/>
      <c r="D17" s="15"/>
      <c r="E17" s="39" t="s">
        <v>69</v>
      </c>
      <c r="F17" s="18"/>
      <c r="G17" s="45" t="str">
        <f>IF(F17="","",IF(F17=F16/(8000*B21),"Correct","Try Again"))</f>
        <v/>
      </c>
      <c r="H17" s="65">
        <f t="shared" si="0"/>
        <v>0</v>
      </c>
    </row>
    <row r="18" spans="1:8">
      <c r="A18" s="39" t="s">
        <v>60</v>
      </c>
      <c r="B18" s="44">
        <v>5.26</v>
      </c>
      <c r="C18" s="44">
        <v>8400</v>
      </c>
      <c r="D18" s="15"/>
      <c r="E18" s="39"/>
      <c r="F18" s="39"/>
      <c r="G18" s="44"/>
      <c r="H18" s="10"/>
    </row>
    <row r="19" spans="1:8">
      <c r="A19" s="39"/>
      <c r="B19" s="39"/>
      <c r="C19" s="39"/>
      <c r="D19" s="15"/>
      <c r="E19" s="39"/>
      <c r="F19" s="39"/>
      <c r="G19" s="39"/>
      <c r="H19" s="10"/>
    </row>
    <row r="20" spans="1:8">
      <c r="A20" s="39"/>
      <c r="B20" s="39"/>
      <c r="C20" s="39"/>
      <c r="D20" s="15"/>
      <c r="E20" s="39"/>
      <c r="F20" s="39"/>
      <c r="G20" s="39"/>
      <c r="H20" s="10"/>
    </row>
    <row r="21" spans="1:8">
      <c r="A21" s="39" t="s">
        <v>65</v>
      </c>
      <c r="B21" s="44">
        <v>7.89</v>
      </c>
      <c r="C21" s="39"/>
      <c r="D21" s="15"/>
      <c r="E21" s="39"/>
      <c r="F21" s="39"/>
      <c r="G21" s="39"/>
      <c r="H21" s="10"/>
    </row>
    <row r="22" spans="1:8">
      <c r="A22" s="39"/>
      <c r="B22" s="39"/>
      <c r="C22" s="39"/>
      <c r="D22" s="15"/>
      <c r="E22" s="39"/>
      <c r="F22" s="39"/>
      <c r="G22" s="39"/>
      <c r="H22" s="10"/>
    </row>
    <row r="23" spans="1:8">
      <c r="A23" s="39"/>
      <c r="B23" s="39"/>
      <c r="C23" s="39"/>
      <c r="D23" s="15"/>
      <c r="E23" s="39"/>
      <c r="F23" s="39"/>
      <c r="G23" s="39"/>
      <c r="H23" s="10"/>
    </row>
    <row r="24" spans="1:8">
      <c r="A24" s="39"/>
      <c r="B24" s="39"/>
      <c r="C24" s="39"/>
      <c r="D24" s="10"/>
      <c r="E24" s="39" t="s">
        <v>72</v>
      </c>
      <c r="F24" s="39"/>
      <c r="G24" s="39"/>
      <c r="H24" s="10"/>
    </row>
    <row r="25" spans="1:8" ht="18.75">
      <c r="A25" s="10"/>
      <c r="B25" s="10"/>
      <c r="C25" s="10"/>
      <c r="D25" s="10"/>
      <c r="E25" s="10"/>
      <c r="F25" s="72" t="s">
        <v>142</v>
      </c>
      <c r="G25" s="72">
        <f>+H25*5</f>
        <v>0</v>
      </c>
      <c r="H25" s="65">
        <f>SUM(H7:H24)</f>
        <v>0</v>
      </c>
    </row>
    <row r="26" spans="1:8">
      <c r="A26" s="10"/>
      <c r="B26" s="10"/>
      <c r="C26" s="10"/>
      <c r="D26" s="10"/>
      <c r="E26" s="17" t="s">
        <v>76</v>
      </c>
      <c r="F26" s="10"/>
      <c r="G26" s="10"/>
      <c r="H26" s="10"/>
    </row>
    <row r="27" spans="1:8">
      <c r="A27" s="10"/>
      <c r="B27" s="10"/>
      <c r="C27" s="10"/>
      <c r="D27" s="10"/>
      <c r="E27" s="10"/>
      <c r="F27" s="10"/>
      <c r="G27" s="10"/>
      <c r="H27" s="10"/>
    </row>
  </sheetData>
  <sheetProtection password="9C4F" sheet="1" objects="1" scenarios="1" selectLockedCells="1"/>
  <mergeCells count="1">
    <mergeCell ref="B2:E2"/>
  </mergeCells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M30"/>
  <sheetViews>
    <sheetView topLeftCell="A10" workbookViewId="0">
      <selection activeCell="B22" sqref="B22:E29"/>
    </sheetView>
  </sheetViews>
  <sheetFormatPr defaultRowHeight="15"/>
  <cols>
    <col min="1" max="1" width="34.7109375" customWidth="1"/>
    <col min="3" max="3" width="12.28515625" customWidth="1"/>
    <col min="4" max="4" width="11.42578125" customWidth="1"/>
    <col min="7" max="7" width="0.42578125" customWidth="1"/>
  </cols>
  <sheetData>
    <row r="1" spans="1:13" ht="18.75">
      <c r="A1" s="23" t="s">
        <v>111</v>
      </c>
      <c r="B1" s="23"/>
      <c r="C1" s="23"/>
      <c r="D1" s="23"/>
      <c r="E1" s="23"/>
      <c r="F1" s="23"/>
      <c r="G1" s="23"/>
      <c r="H1" s="23"/>
      <c r="I1" s="23"/>
    </row>
    <row r="2" spans="1:13" ht="19.5" thickBot="1">
      <c r="A2" s="23" t="s">
        <v>117</v>
      </c>
      <c r="B2" s="82"/>
      <c r="C2" s="82"/>
      <c r="D2" s="90"/>
      <c r="E2" s="90"/>
      <c r="F2" s="24"/>
      <c r="G2" s="24"/>
      <c r="H2" s="24"/>
      <c r="I2" s="24"/>
    </row>
    <row r="3" spans="1:13">
      <c r="A3" s="24" t="s">
        <v>77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 t="s">
        <v>95</v>
      </c>
      <c r="M3" s="24" t="s">
        <v>108</v>
      </c>
    </row>
    <row r="5" spans="1:13">
      <c r="A5" s="24" t="s">
        <v>49</v>
      </c>
      <c r="B5" s="24" t="s">
        <v>86</v>
      </c>
      <c r="C5" s="24" t="s">
        <v>87</v>
      </c>
      <c r="D5" s="24" t="s">
        <v>88</v>
      </c>
      <c r="E5" s="24" t="s">
        <v>89</v>
      </c>
    </row>
    <row r="6" spans="1:13">
      <c r="A6" s="24" t="s">
        <v>78</v>
      </c>
      <c r="B6" s="35">
        <f>7.95*8500</f>
        <v>67575</v>
      </c>
      <c r="C6" s="35">
        <f>7.95* 4000</f>
        <v>31800</v>
      </c>
      <c r="D6" s="35">
        <f>7.95* 2000</f>
        <v>15900</v>
      </c>
      <c r="E6" s="35">
        <f>SUM(B6:D6)</f>
        <v>115275</v>
      </c>
    </row>
    <row r="7" spans="1:13">
      <c r="A7" s="24" t="s">
        <v>80</v>
      </c>
      <c r="B7" s="35">
        <f>+B6*0.4</f>
        <v>27030</v>
      </c>
      <c r="C7" s="35">
        <f t="shared" ref="C7:D7" si="0">+C6*0.4</f>
        <v>12720</v>
      </c>
      <c r="D7" s="35">
        <f t="shared" si="0"/>
        <v>6360</v>
      </c>
      <c r="E7" s="35">
        <f t="shared" ref="E7:E12" si="1">SUM(B7:D7)</f>
        <v>46110</v>
      </c>
    </row>
    <row r="8" spans="1:13" ht="17.25">
      <c r="A8" s="24" t="s">
        <v>81</v>
      </c>
      <c r="B8" s="46">
        <f>+B6*0.2</f>
        <v>13515</v>
      </c>
      <c r="C8" s="46">
        <f t="shared" ref="C8:D8" si="2">+C6*0.2</f>
        <v>6360</v>
      </c>
      <c r="D8" s="46">
        <f t="shared" si="2"/>
        <v>3180</v>
      </c>
      <c r="E8" s="46">
        <f t="shared" si="1"/>
        <v>23055</v>
      </c>
    </row>
    <row r="9" spans="1:13">
      <c r="A9" s="24" t="s">
        <v>79</v>
      </c>
      <c r="B9" s="35">
        <f>+B6-B7-B8</f>
        <v>27030</v>
      </c>
      <c r="C9" s="35">
        <f t="shared" ref="C9:D9" si="3">+C6-C7-C8</f>
        <v>12720</v>
      </c>
      <c r="D9" s="35">
        <f t="shared" si="3"/>
        <v>6360</v>
      </c>
      <c r="E9" s="35">
        <f t="shared" si="1"/>
        <v>46110</v>
      </c>
    </row>
    <row r="10" spans="1:13">
      <c r="A10" s="24" t="s">
        <v>82</v>
      </c>
      <c r="B10" s="35">
        <v>5000</v>
      </c>
      <c r="C10" s="35">
        <v>5000</v>
      </c>
      <c r="D10" s="35">
        <v>5000</v>
      </c>
      <c r="E10" s="35">
        <f t="shared" si="1"/>
        <v>15000</v>
      </c>
    </row>
    <row r="11" spans="1:13">
      <c r="A11" s="24" t="s">
        <v>83</v>
      </c>
      <c r="B11" s="35">
        <v>5700</v>
      </c>
      <c r="C11" s="35">
        <f>+B11/2</f>
        <v>2850</v>
      </c>
      <c r="D11" s="35">
        <f>+C11</f>
        <v>2850</v>
      </c>
      <c r="E11" s="35">
        <f t="shared" si="1"/>
        <v>11400</v>
      </c>
    </row>
    <row r="12" spans="1:13" ht="17.25">
      <c r="A12" s="24" t="s">
        <v>84</v>
      </c>
      <c r="B12" s="46">
        <v>5000</v>
      </c>
      <c r="C12" s="46">
        <f>+B12/2</f>
        <v>2500</v>
      </c>
      <c r="D12" s="46">
        <f>+C12</f>
        <v>2500</v>
      </c>
      <c r="E12" s="46">
        <f t="shared" si="1"/>
        <v>10000</v>
      </c>
    </row>
    <row r="13" spans="1:13" ht="17.25">
      <c r="A13" s="24" t="s">
        <v>85</v>
      </c>
      <c r="B13" s="47">
        <f>+B9-B10-B11-B12</f>
        <v>11330</v>
      </c>
      <c r="C13" s="47">
        <f t="shared" ref="C13:E13" si="4">+C9-C10-C11-C12</f>
        <v>2370</v>
      </c>
      <c r="D13" s="47">
        <f t="shared" si="4"/>
        <v>-3990</v>
      </c>
      <c r="E13" s="47">
        <f t="shared" si="4"/>
        <v>9710</v>
      </c>
    </row>
    <row r="16" spans="1:13" ht="18.75">
      <c r="A16" s="24" t="s">
        <v>118</v>
      </c>
      <c r="B16" s="24"/>
      <c r="C16" s="24"/>
      <c r="D16" s="24"/>
      <c r="E16" s="24"/>
      <c r="F16" s="24"/>
      <c r="G16" s="24"/>
      <c r="H16" s="24"/>
    </row>
    <row r="17" spans="1:8">
      <c r="A17" s="24" t="s">
        <v>92</v>
      </c>
      <c r="B17" s="24"/>
      <c r="C17" s="24"/>
      <c r="D17" s="24"/>
      <c r="E17" s="24"/>
      <c r="F17" s="24"/>
      <c r="G17" s="24"/>
      <c r="H17" s="24"/>
    </row>
    <row r="18" spans="1:8">
      <c r="A18" s="24" t="s">
        <v>90</v>
      </c>
      <c r="B18" s="24"/>
      <c r="C18" s="24"/>
      <c r="D18" s="24"/>
      <c r="E18" s="24"/>
      <c r="F18" s="24"/>
      <c r="G18" s="24"/>
      <c r="H18" s="24"/>
    </row>
    <row r="19" spans="1:8">
      <c r="A19" s="24" t="s">
        <v>91</v>
      </c>
      <c r="B19" s="24"/>
      <c r="C19" s="24"/>
      <c r="D19" s="24"/>
      <c r="E19" s="24"/>
      <c r="F19" s="24"/>
      <c r="G19" s="24"/>
      <c r="H19" s="24"/>
    </row>
    <row r="20" spans="1:8">
      <c r="A20" s="24" t="s">
        <v>109</v>
      </c>
      <c r="B20" s="24"/>
      <c r="C20" s="24"/>
      <c r="D20" s="24"/>
      <c r="E20" s="24"/>
      <c r="F20" s="24"/>
      <c r="G20" s="24"/>
      <c r="H20" s="24"/>
    </row>
    <row r="21" spans="1:8">
      <c r="A21" s="24" t="s">
        <v>49</v>
      </c>
      <c r="B21" s="24" t="s">
        <v>86</v>
      </c>
      <c r="C21" s="24" t="s">
        <v>87</v>
      </c>
      <c r="D21" s="24" t="s">
        <v>88</v>
      </c>
      <c r="E21" s="24" t="s">
        <v>89</v>
      </c>
    </row>
    <row r="22" spans="1:8">
      <c r="A22" s="24" t="s">
        <v>78</v>
      </c>
      <c r="B22" s="19"/>
      <c r="C22" s="19"/>
      <c r="D22" s="19"/>
      <c r="E22" s="19"/>
      <c r="F22" s="3" t="str">
        <f>IF(E22="","",IF(E22=99375,"Correct","Try Again"))</f>
        <v/>
      </c>
      <c r="G22">
        <f>+IF(F22="correct",1,0)</f>
        <v>0</v>
      </c>
    </row>
    <row r="23" spans="1:8">
      <c r="A23" s="24" t="s">
        <v>80</v>
      </c>
      <c r="B23" s="19"/>
      <c r="C23" s="19"/>
      <c r="D23" s="19"/>
      <c r="E23" s="19"/>
      <c r="F23" s="3" t="str">
        <f>IF(E23="","",IF(E23=39750,"Correct","Try Again"))</f>
        <v/>
      </c>
      <c r="G23">
        <f t="shared" ref="G23:G29" si="5">+IF(F23="correct",1,0)</f>
        <v>0</v>
      </c>
    </row>
    <row r="24" spans="1:8" ht="17.25">
      <c r="A24" s="24" t="s">
        <v>81</v>
      </c>
      <c r="B24" s="20"/>
      <c r="C24" s="20"/>
      <c r="D24" s="20"/>
      <c r="E24" s="19"/>
      <c r="F24" s="3" t="str">
        <f>IF(E24="","",IF(E24=19875,"Correct","Try Again"))</f>
        <v/>
      </c>
      <c r="G24">
        <f t="shared" si="5"/>
        <v>0</v>
      </c>
    </row>
    <row r="25" spans="1:8">
      <c r="A25" s="24" t="s">
        <v>79</v>
      </c>
      <c r="B25" s="19"/>
      <c r="C25" s="19"/>
      <c r="D25" s="19"/>
      <c r="E25" s="19"/>
      <c r="F25" s="3" t="str">
        <f>IF(E25="","",IF(E25=39750,"Correct","Try Again"))</f>
        <v/>
      </c>
      <c r="G25">
        <f t="shared" si="5"/>
        <v>0</v>
      </c>
    </row>
    <row r="26" spans="1:8">
      <c r="A26" s="24" t="s">
        <v>82</v>
      </c>
      <c r="B26" s="19"/>
      <c r="C26" s="19"/>
      <c r="D26" s="19"/>
      <c r="E26" s="19"/>
      <c r="F26" s="3" t="str">
        <f>IF(E26="","",IF(E26=12500,"Correct","Try Again"))</f>
        <v/>
      </c>
      <c r="G26">
        <f t="shared" si="5"/>
        <v>0</v>
      </c>
    </row>
    <row r="27" spans="1:8">
      <c r="A27" s="24" t="s">
        <v>83</v>
      </c>
      <c r="B27" s="19"/>
      <c r="C27" s="19"/>
      <c r="D27" s="19"/>
      <c r="E27" s="19"/>
      <c r="F27" s="3" t="str">
        <f>IF(E27="","",IF(E27=9975,"Correct","Try Again"))</f>
        <v/>
      </c>
      <c r="G27">
        <f t="shared" si="5"/>
        <v>0</v>
      </c>
    </row>
    <row r="28" spans="1:8" ht="17.25">
      <c r="A28" s="24" t="s">
        <v>84</v>
      </c>
      <c r="B28" s="20"/>
      <c r="C28" s="20"/>
      <c r="D28" s="20"/>
      <c r="E28" s="19"/>
      <c r="F28" s="3" t="str">
        <f>IF(E28="","",IF(E28=8750,"Correct","Try Again"))</f>
        <v/>
      </c>
      <c r="G28">
        <f t="shared" si="5"/>
        <v>0</v>
      </c>
    </row>
    <row r="29" spans="1:8" ht="17.25">
      <c r="A29" s="24" t="s">
        <v>85</v>
      </c>
      <c r="B29" s="21"/>
      <c r="C29" s="21"/>
      <c r="D29" s="21"/>
      <c r="E29" s="21"/>
      <c r="F29" s="3" t="str">
        <f>IF(E29="","",IF(E29=8525,"Correct","Try Again"))</f>
        <v/>
      </c>
      <c r="G29">
        <f t="shared" si="5"/>
        <v>0</v>
      </c>
    </row>
    <row r="30" spans="1:8" ht="21">
      <c r="E30" s="66" t="s">
        <v>142</v>
      </c>
      <c r="F30" s="66">
        <f>+G30*5</f>
        <v>0</v>
      </c>
      <c r="G30">
        <f>SUM(G22:G29)</f>
        <v>0</v>
      </c>
    </row>
  </sheetData>
  <sheetProtection password="9C4F" sheet="1" objects="1" scenarios="1" selectLockedCells="1"/>
  <mergeCells count="1">
    <mergeCell ref="B2:E2"/>
  </mergeCells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L19"/>
  <sheetViews>
    <sheetView workbookViewId="0">
      <selection activeCell="F13" sqref="F13:F18"/>
    </sheetView>
  </sheetViews>
  <sheetFormatPr defaultRowHeight="15"/>
  <cols>
    <col min="1" max="1" width="38.5703125" customWidth="1"/>
    <col min="4" max="4" width="11" customWidth="1"/>
    <col min="6" max="6" width="11.28515625" customWidth="1"/>
    <col min="8" max="8" width="0.5703125" customWidth="1"/>
  </cols>
  <sheetData>
    <row r="1" spans="1:12" ht="18.75">
      <c r="A1" s="23" t="s">
        <v>111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2" ht="19.5" thickBot="1">
      <c r="A2" s="23" t="s">
        <v>117</v>
      </c>
      <c r="B2" s="82"/>
      <c r="C2" s="82"/>
      <c r="D2" s="90"/>
      <c r="E2" s="90"/>
      <c r="F2" s="24"/>
      <c r="G2" s="24"/>
      <c r="H2" s="24"/>
      <c r="I2" s="24"/>
      <c r="J2" s="23"/>
      <c r="K2" s="23"/>
    </row>
    <row r="3" spans="1:12" ht="15.75">
      <c r="A3" s="8" t="s">
        <v>139</v>
      </c>
      <c r="B3" s="8"/>
      <c r="C3" s="8"/>
      <c r="D3" s="8"/>
      <c r="E3" s="8"/>
      <c r="F3" s="8"/>
      <c r="G3" s="8"/>
      <c r="H3" s="8"/>
      <c r="I3" s="8"/>
      <c r="J3" s="8"/>
      <c r="K3" s="8"/>
    </row>
    <row r="4" spans="1:12" ht="15.75">
      <c r="A4" s="8" t="s">
        <v>149</v>
      </c>
      <c r="B4" s="8"/>
      <c r="C4" s="8"/>
      <c r="D4" s="8"/>
      <c r="E4" s="8"/>
      <c r="F4" s="8"/>
      <c r="G4" s="8"/>
      <c r="H4" s="8"/>
      <c r="I4" s="8"/>
      <c r="J4" s="8"/>
      <c r="K4" s="8"/>
    </row>
    <row r="5" spans="1:12" ht="15.75">
      <c r="A5" s="8" t="s">
        <v>150</v>
      </c>
      <c r="B5" s="8"/>
      <c r="C5" s="8"/>
      <c r="D5" s="8"/>
      <c r="E5" s="8"/>
      <c r="F5" s="8"/>
      <c r="G5" s="8"/>
      <c r="H5" s="8"/>
      <c r="I5" s="8"/>
      <c r="J5" s="8"/>
      <c r="K5" s="8"/>
      <c r="L5" s="8" t="s">
        <v>110</v>
      </c>
    </row>
    <row r="6" spans="1:12" ht="15.75">
      <c r="A6" s="8" t="s">
        <v>140</v>
      </c>
      <c r="B6" s="8"/>
      <c r="C6" s="8"/>
      <c r="D6" s="8"/>
      <c r="E6" s="8"/>
      <c r="F6" s="8"/>
      <c r="G6" s="8"/>
      <c r="H6" s="8"/>
      <c r="I6" s="8"/>
      <c r="J6" s="8"/>
      <c r="K6" s="8"/>
      <c r="L6" s="8" t="s">
        <v>108</v>
      </c>
    </row>
    <row r="7" spans="1:12" ht="15.75">
      <c r="A7" s="8" t="s">
        <v>104</v>
      </c>
      <c r="B7" s="8"/>
      <c r="C7" s="8"/>
      <c r="D7" s="8"/>
      <c r="E7" s="8"/>
      <c r="F7" s="8"/>
      <c r="G7" s="8"/>
      <c r="H7" s="8"/>
      <c r="I7" s="8"/>
      <c r="J7" s="8"/>
      <c r="K7" s="8"/>
    </row>
    <row r="8" spans="1:12" ht="15.75">
      <c r="A8" s="8" t="s">
        <v>141</v>
      </c>
      <c r="B8" s="8"/>
      <c r="C8" s="8"/>
      <c r="D8" s="8"/>
      <c r="E8" s="8"/>
      <c r="F8" s="8"/>
      <c r="G8" s="8"/>
      <c r="H8" s="8"/>
      <c r="I8" s="8"/>
      <c r="J8" s="8"/>
      <c r="K8" s="8"/>
    </row>
    <row r="9" spans="1:12" ht="15.75">
      <c r="A9" s="5"/>
      <c r="B9" s="5"/>
      <c r="C9" s="5"/>
      <c r="D9" s="5"/>
      <c r="E9" s="5"/>
      <c r="F9" s="5"/>
      <c r="G9" s="5"/>
      <c r="H9" s="5"/>
      <c r="I9" s="5"/>
      <c r="J9" s="5"/>
      <c r="K9" s="5"/>
    </row>
    <row r="10" spans="1:12">
      <c r="A10" t="s">
        <v>105</v>
      </c>
    </row>
    <row r="11" spans="1:12" ht="15.75">
      <c r="A11" s="8" t="s">
        <v>148</v>
      </c>
      <c r="B11" s="8"/>
      <c r="C11" s="8"/>
      <c r="D11" s="8"/>
      <c r="E11" s="8"/>
      <c r="F11" s="8"/>
    </row>
    <row r="12" spans="1:12" ht="46.5">
      <c r="B12" s="4" t="s">
        <v>101</v>
      </c>
      <c r="D12" s="6" t="s">
        <v>102</v>
      </c>
      <c r="F12" s="7" t="s">
        <v>103</v>
      </c>
    </row>
    <row r="13" spans="1:12" ht="15.75">
      <c r="A13" s="8" t="s">
        <v>96</v>
      </c>
      <c r="B13" s="22"/>
      <c r="C13" s="8"/>
      <c r="D13" s="22"/>
      <c r="E13" s="8"/>
      <c r="F13" s="22"/>
      <c r="G13" s="3" t="str">
        <f>IF(F13="","",IF(F13=-25000,"Correct","Try Again"))</f>
        <v/>
      </c>
      <c r="H13">
        <f>+IF(G13="correct",1,0)</f>
        <v>0</v>
      </c>
    </row>
    <row r="14" spans="1:12" ht="15.75">
      <c r="A14" s="8" t="s">
        <v>151</v>
      </c>
      <c r="B14" s="22"/>
      <c r="C14" s="8"/>
      <c r="D14" s="22"/>
      <c r="E14" s="8" t="str">
        <f>IF(D14="","",IF(D14=5.2161,"Correct","Try Again"))</f>
        <v/>
      </c>
      <c r="F14" s="22"/>
      <c r="G14" s="3" t="str">
        <f>IF(F14="","",IF(F14=20864.4,"Correct","Try Again"))</f>
        <v/>
      </c>
      <c r="H14">
        <f t="shared" ref="H14:H18" si="0">+IF(G14="correct",1,0)</f>
        <v>0</v>
      </c>
    </row>
    <row r="15" spans="1:12" ht="15.75">
      <c r="A15" s="8" t="s">
        <v>97</v>
      </c>
      <c r="B15" s="22"/>
      <c r="C15" s="8"/>
      <c r="D15" s="22"/>
      <c r="E15" s="8" t="str">
        <f t="shared" ref="E15:E16" si="1">IF(D15="","",IF(D15=5.2161,"Correct","Try Again"))</f>
        <v/>
      </c>
      <c r="F15" s="22"/>
      <c r="G15" s="3" t="str">
        <f>IF(F15="","",IF(F15=6259.32,"Correct","Try Again"))</f>
        <v/>
      </c>
      <c r="H15">
        <f t="shared" si="0"/>
        <v>0</v>
      </c>
    </row>
    <row r="16" spans="1:12" ht="15.75">
      <c r="A16" s="8" t="s">
        <v>98</v>
      </c>
      <c r="B16" s="22"/>
      <c r="C16" s="8"/>
      <c r="D16" s="22"/>
      <c r="E16" s="8" t="str">
        <f t="shared" si="1"/>
        <v/>
      </c>
      <c r="F16" s="22"/>
      <c r="G16" s="3" t="str">
        <f>IF(F16="","",IF(F16=-10432.2,"Correct","Try Again"))</f>
        <v/>
      </c>
      <c r="H16">
        <f t="shared" si="0"/>
        <v>0</v>
      </c>
    </row>
    <row r="17" spans="1:8" ht="15.75">
      <c r="A17" s="8" t="s">
        <v>99</v>
      </c>
      <c r="B17" s="22"/>
      <c r="C17" s="8"/>
      <c r="D17" s="22"/>
      <c r="E17" s="8" t="str">
        <f>IF(D17="","",IF(D17=0.2697,"Correct","Try Again"))</f>
        <v/>
      </c>
      <c r="F17" s="22"/>
      <c r="G17" s="3" t="str">
        <f>IF(F17="","",IF(F17=1618.2,"Correct","Try Again"))</f>
        <v/>
      </c>
      <c r="H17">
        <f t="shared" si="0"/>
        <v>0</v>
      </c>
    </row>
    <row r="18" spans="1:8" ht="15.75">
      <c r="A18" s="8" t="s">
        <v>100</v>
      </c>
      <c r="B18" s="8"/>
      <c r="C18" s="8"/>
      <c r="D18" s="8"/>
      <c r="E18" s="8"/>
      <c r="F18" s="22"/>
      <c r="G18" s="3" t="str">
        <f>IF(F18="","",IF(F18=-6690.28,"Correct","Try Again"))</f>
        <v/>
      </c>
      <c r="H18">
        <f t="shared" si="0"/>
        <v>0</v>
      </c>
    </row>
    <row r="19" spans="1:8" ht="18.75">
      <c r="F19" s="67" t="s">
        <v>144</v>
      </c>
      <c r="G19" s="67">
        <f>+H19*6.6666666667</f>
        <v>0</v>
      </c>
      <c r="H19">
        <f>SUM(H13:H18)</f>
        <v>0</v>
      </c>
    </row>
  </sheetData>
  <sheetProtection password="9C4F" sheet="1" objects="1" scenarios="1" selectLockedCells="1"/>
  <mergeCells count="1">
    <mergeCell ref="B2:E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M34"/>
  <sheetViews>
    <sheetView workbookViewId="0">
      <selection activeCell="H23" sqref="H23"/>
    </sheetView>
  </sheetViews>
  <sheetFormatPr defaultRowHeight="15"/>
  <cols>
    <col min="1" max="1" width="37.140625" customWidth="1"/>
    <col min="2" max="2" width="12.7109375" customWidth="1"/>
    <col min="3" max="3" width="12.85546875" customWidth="1"/>
    <col min="4" max="4" width="9.7109375" bestFit="1" customWidth="1"/>
    <col min="8" max="8" width="11.140625" customWidth="1"/>
    <col min="12" max="13" width="0.5703125" customWidth="1"/>
  </cols>
  <sheetData>
    <row r="1" spans="1:11" ht="18.75">
      <c r="A1" s="23" t="s">
        <v>111</v>
      </c>
      <c r="B1" s="23"/>
      <c r="C1" s="23"/>
      <c r="D1" s="23"/>
      <c r="E1" s="23"/>
      <c r="F1" s="23"/>
      <c r="G1" s="23"/>
      <c r="H1" s="23"/>
      <c r="I1" s="23" t="s">
        <v>145</v>
      </c>
      <c r="J1" s="23"/>
      <c r="K1" s="23"/>
    </row>
    <row r="2" spans="1:11" ht="19.5" thickBot="1">
      <c r="A2" s="23" t="s">
        <v>117</v>
      </c>
      <c r="B2" s="82"/>
      <c r="C2" s="82"/>
      <c r="D2" s="90"/>
      <c r="E2" s="90"/>
      <c r="F2" s="24"/>
      <c r="G2" s="24"/>
      <c r="H2" s="24"/>
      <c r="I2" s="24" t="s">
        <v>108</v>
      </c>
      <c r="J2" s="24"/>
      <c r="K2" s="24"/>
    </row>
    <row r="3" spans="1:11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>
      <c r="A4" s="24" t="s">
        <v>119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1">
      <c r="A5" s="24" t="s">
        <v>120</v>
      </c>
      <c r="B5" s="24" t="s">
        <v>131</v>
      </c>
      <c r="C5" s="74" t="s">
        <v>132</v>
      </c>
      <c r="D5" s="24" t="s">
        <v>134</v>
      </c>
      <c r="E5" s="24"/>
      <c r="F5" s="24"/>
      <c r="G5" s="24"/>
      <c r="H5" s="24"/>
      <c r="I5" s="24"/>
      <c r="J5" s="24"/>
      <c r="K5" s="24"/>
    </row>
    <row r="6" spans="1:11">
      <c r="A6" s="24" t="s">
        <v>136</v>
      </c>
      <c r="B6" s="24">
        <v>2.29</v>
      </c>
      <c r="C6" s="49" t="s">
        <v>130</v>
      </c>
      <c r="D6" s="48">
        <v>4.58</v>
      </c>
      <c r="E6" s="24"/>
      <c r="F6" s="24"/>
      <c r="G6" s="24"/>
      <c r="H6" s="24"/>
      <c r="I6" s="24"/>
      <c r="J6" s="24"/>
      <c r="K6" s="24"/>
    </row>
    <row r="7" spans="1:11">
      <c r="A7" s="24" t="s">
        <v>137</v>
      </c>
      <c r="B7" s="24">
        <v>2.25</v>
      </c>
      <c r="C7" s="49" t="s">
        <v>133</v>
      </c>
      <c r="D7" s="48">
        <v>9</v>
      </c>
      <c r="E7" s="24"/>
      <c r="F7" s="24"/>
      <c r="G7" s="24"/>
      <c r="H7" s="24"/>
      <c r="I7" s="24"/>
      <c r="J7" s="24"/>
      <c r="K7" s="24"/>
    </row>
    <row r="8" spans="1:11">
      <c r="A8" s="24" t="s">
        <v>35</v>
      </c>
      <c r="B8" s="24">
        <v>0.56999999999999995</v>
      </c>
      <c r="C8" s="24"/>
      <c r="D8" s="24"/>
      <c r="E8" s="24"/>
      <c r="F8" s="24"/>
      <c r="G8" s="24"/>
      <c r="H8" s="24"/>
      <c r="I8" s="24"/>
      <c r="J8" s="24"/>
      <c r="K8" s="24"/>
    </row>
    <row r="9" spans="1:11">
      <c r="A9" s="49" t="s">
        <v>89</v>
      </c>
      <c r="B9" s="24">
        <f>SUM(B6:B8)</f>
        <v>5.1100000000000003</v>
      </c>
      <c r="C9" s="24"/>
      <c r="D9" s="24"/>
      <c r="E9" s="24"/>
      <c r="F9" s="24"/>
      <c r="G9" s="24"/>
      <c r="H9" s="24"/>
      <c r="I9" s="24"/>
      <c r="J9" s="24"/>
      <c r="K9" s="24"/>
    </row>
    <row r="10" spans="1:1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1">
      <c r="A11" s="50" t="s">
        <v>135</v>
      </c>
      <c r="B11" s="50"/>
      <c r="C11" s="50"/>
      <c r="D11" s="50"/>
      <c r="E11" s="50"/>
      <c r="F11" s="50"/>
      <c r="G11" s="50"/>
      <c r="H11" s="50"/>
      <c r="I11" s="50"/>
      <c r="J11" s="24"/>
      <c r="K11" s="24"/>
    </row>
    <row r="12" spans="1:11">
      <c r="A12" s="68" t="s">
        <v>152</v>
      </c>
      <c r="B12" s="51"/>
      <c r="C12" s="52"/>
      <c r="D12" s="51"/>
      <c r="E12" s="51"/>
      <c r="F12" s="51"/>
      <c r="G12" s="51"/>
      <c r="H12" s="51"/>
      <c r="I12" s="53"/>
      <c r="J12" s="24"/>
      <c r="K12" s="24"/>
    </row>
    <row r="13" spans="1:11">
      <c r="A13" s="99"/>
      <c r="B13" s="99"/>
      <c r="C13" s="99"/>
      <c r="D13" s="99"/>
      <c r="E13" s="99"/>
      <c r="F13" s="54"/>
      <c r="G13" s="99"/>
      <c r="H13" s="99"/>
      <c r="I13" s="99"/>
      <c r="J13" s="24"/>
      <c r="K13" s="24"/>
    </row>
    <row r="14" spans="1:11">
      <c r="A14" s="98"/>
      <c r="B14" s="98"/>
      <c r="C14" s="98"/>
      <c r="D14" s="98"/>
      <c r="E14" s="98"/>
      <c r="F14" s="98"/>
      <c r="G14" s="98"/>
      <c r="H14" s="98"/>
      <c r="I14" s="98"/>
      <c r="J14" s="24"/>
      <c r="K14" s="24"/>
    </row>
    <row r="15" spans="1:11">
      <c r="A15" s="100" t="s">
        <v>121</v>
      </c>
      <c r="B15" s="101"/>
      <c r="C15" s="101"/>
      <c r="D15" s="101"/>
      <c r="E15" s="101"/>
      <c r="F15" s="101"/>
      <c r="G15" s="101"/>
      <c r="H15" s="101"/>
      <c r="I15" s="101"/>
      <c r="J15" s="24"/>
      <c r="K15" s="24"/>
    </row>
    <row r="16" spans="1:11">
      <c r="A16" s="96" t="s">
        <v>122</v>
      </c>
      <c r="B16" s="97"/>
      <c r="C16" s="97"/>
      <c r="D16" s="97"/>
      <c r="E16" s="97"/>
      <c r="F16" s="97"/>
      <c r="G16" s="97"/>
      <c r="H16" s="97"/>
      <c r="I16" s="97"/>
      <c r="J16" s="24"/>
      <c r="K16" s="24"/>
    </row>
    <row r="17" spans="1:13">
      <c r="A17" s="98"/>
      <c r="B17" s="98"/>
      <c r="C17" s="98"/>
      <c r="D17" s="98"/>
      <c r="E17" s="98"/>
      <c r="F17" s="98"/>
      <c r="G17" s="98"/>
      <c r="H17" s="98"/>
      <c r="I17" s="98"/>
      <c r="J17" s="24"/>
      <c r="K17" s="24"/>
    </row>
    <row r="18" spans="1:13">
      <c r="A18" s="91" t="s">
        <v>123</v>
      </c>
      <c r="B18" s="91"/>
      <c r="C18" s="91"/>
      <c r="D18" s="91"/>
      <c r="E18" s="91"/>
      <c r="F18" s="91"/>
      <c r="G18" s="91"/>
      <c r="H18" s="91"/>
      <c r="I18" s="91"/>
      <c r="J18" s="24"/>
      <c r="K18" s="24"/>
    </row>
    <row r="19" spans="1:13">
      <c r="A19" s="92"/>
      <c r="B19" s="92"/>
      <c r="C19" s="55" t="s">
        <v>124</v>
      </c>
      <c r="D19" s="73"/>
      <c r="E19" s="56" t="s">
        <v>125</v>
      </c>
      <c r="F19" s="62"/>
      <c r="G19" s="57" t="s">
        <v>126</v>
      </c>
      <c r="H19" s="63"/>
      <c r="I19" s="58"/>
      <c r="J19" s="24"/>
      <c r="K19" s="24"/>
    </row>
    <row r="20" spans="1:13">
      <c r="A20" s="92"/>
      <c r="B20" s="92"/>
      <c r="C20" s="59" t="s">
        <v>127</v>
      </c>
      <c r="D20" s="63">
        <f>(D19-F19)*H19</f>
        <v>0</v>
      </c>
      <c r="E20" s="60" t="s">
        <v>138</v>
      </c>
      <c r="F20" s="93" t="s">
        <v>169</v>
      </c>
      <c r="G20" s="94"/>
      <c r="H20" s="94"/>
      <c r="I20" s="95"/>
      <c r="J20" s="24"/>
      <c r="K20" s="24"/>
    </row>
    <row r="21" spans="1:13">
      <c r="A21" s="58"/>
      <c r="B21" s="58"/>
      <c r="C21" s="58"/>
      <c r="D21" s="36" t="str">
        <f>IF(D20="","",IF(D20=-400,"Correct","Try Again"))</f>
        <v>Try Again</v>
      </c>
      <c r="E21" s="58"/>
      <c r="F21" s="36" t="str">
        <f>IF(F20="","",IF(F20="fav","Correct","Try Again"))</f>
        <v>Correct</v>
      </c>
      <c r="G21" s="58"/>
      <c r="H21" s="58"/>
      <c r="I21" s="58"/>
      <c r="J21" s="24"/>
      <c r="K21" s="24"/>
      <c r="L21">
        <f>+IF(D21="correct",1,0)</f>
        <v>0</v>
      </c>
      <c r="M21">
        <f>+IF(F21="correct",1,0)</f>
        <v>1</v>
      </c>
    </row>
    <row r="22" spans="1:13">
      <c r="A22" s="91" t="s">
        <v>129</v>
      </c>
      <c r="B22" s="91"/>
      <c r="C22" s="91"/>
      <c r="D22" s="91"/>
      <c r="E22" s="91"/>
      <c r="F22" s="91"/>
      <c r="G22" s="91"/>
      <c r="H22" s="91"/>
      <c r="I22" s="91"/>
      <c r="J22" s="24"/>
      <c r="K22" s="24"/>
    </row>
    <row r="23" spans="1:13">
      <c r="A23" s="92"/>
      <c r="B23" s="92"/>
      <c r="C23" s="55" t="s">
        <v>124</v>
      </c>
      <c r="D23" s="63"/>
      <c r="E23" s="61" t="s">
        <v>125</v>
      </c>
      <c r="F23" s="63"/>
      <c r="G23" s="57" t="s">
        <v>126</v>
      </c>
      <c r="H23" s="63"/>
      <c r="I23" s="58"/>
      <c r="J23" s="24"/>
      <c r="K23" s="24"/>
    </row>
    <row r="24" spans="1:13">
      <c r="A24" s="92"/>
      <c r="B24" s="92"/>
      <c r="C24" s="59" t="s">
        <v>127</v>
      </c>
      <c r="D24" s="62">
        <f>(D23-F23)*H23</f>
        <v>0</v>
      </c>
      <c r="E24" s="60" t="s">
        <v>128</v>
      </c>
      <c r="F24" s="93" t="s">
        <v>168</v>
      </c>
      <c r="G24" s="94"/>
      <c r="H24" s="94"/>
      <c r="I24" s="95"/>
      <c r="J24" s="24"/>
      <c r="K24" s="24"/>
    </row>
    <row r="25" spans="1:13">
      <c r="A25" s="24"/>
      <c r="B25" s="58"/>
      <c r="C25" s="58"/>
      <c r="D25" s="36" t="str">
        <f>IF(D24="","",IF(D24=687,"Correct","Try Again"))</f>
        <v>Try Again</v>
      </c>
      <c r="E25" s="58"/>
      <c r="F25" s="36" t="str">
        <f>IF(F24="","",IF(F24="unf","Correct","Try Again"))</f>
        <v>Correct</v>
      </c>
      <c r="G25" s="58"/>
      <c r="H25" s="58"/>
      <c r="I25" s="58"/>
      <c r="J25" s="24"/>
      <c r="K25" s="24"/>
      <c r="L25">
        <f>+IF(D25="correct",1,0)</f>
        <v>0</v>
      </c>
      <c r="M25">
        <f>+IF(F25="correct",1,0)</f>
        <v>1</v>
      </c>
    </row>
    <row r="26" spans="1:13">
      <c r="A26" s="91" t="s">
        <v>146</v>
      </c>
      <c r="B26" s="91"/>
      <c r="C26" s="91"/>
      <c r="D26" s="91"/>
      <c r="E26" s="91"/>
      <c r="F26" s="91"/>
      <c r="G26" s="91"/>
      <c r="H26" s="91"/>
      <c r="I26" s="91"/>
      <c r="J26" s="24"/>
      <c r="K26" s="24"/>
    </row>
    <row r="27" spans="1:13">
      <c r="A27" s="92"/>
      <c r="B27" s="92"/>
      <c r="C27" s="55" t="s">
        <v>124</v>
      </c>
      <c r="D27" s="73"/>
      <c r="E27" s="56" t="s">
        <v>125</v>
      </c>
      <c r="F27" s="62"/>
      <c r="G27" s="57" t="s">
        <v>126</v>
      </c>
      <c r="H27" s="63"/>
      <c r="I27" s="58"/>
      <c r="J27" s="24"/>
      <c r="K27" s="24"/>
    </row>
    <row r="28" spans="1:13">
      <c r="A28" s="92"/>
      <c r="B28" s="92"/>
      <c r="C28" s="59" t="s">
        <v>127</v>
      </c>
      <c r="D28" s="62"/>
      <c r="E28" s="60" t="s">
        <v>138</v>
      </c>
      <c r="F28" s="93" t="s">
        <v>168</v>
      </c>
      <c r="G28" s="94"/>
      <c r="H28" s="94"/>
      <c r="I28" s="95"/>
      <c r="J28" s="24"/>
      <c r="K28" s="24"/>
    </row>
    <row r="29" spans="1:13">
      <c r="A29" s="58"/>
      <c r="B29" s="58"/>
      <c r="C29" s="58"/>
      <c r="D29" s="36" t="str">
        <f>IF(D28="","",IF(D28=200,"Correct","Try Again"))</f>
        <v/>
      </c>
      <c r="E29" s="58"/>
      <c r="F29" s="36" t="str">
        <f>IF(F28="","",IF(F28="unf","Correct","Try Again"))</f>
        <v>Correct</v>
      </c>
      <c r="G29" s="58"/>
      <c r="H29" s="58"/>
      <c r="I29" s="58"/>
      <c r="J29" s="24"/>
      <c r="K29" s="24"/>
      <c r="L29">
        <f>+IF(D29="correct",1,0)</f>
        <v>0</v>
      </c>
      <c r="M29">
        <f>+IF(F29="correct",1,0)</f>
        <v>1</v>
      </c>
    </row>
    <row r="30" spans="1:13">
      <c r="A30" s="91" t="s">
        <v>147</v>
      </c>
      <c r="B30" s="91"/>
      <c r="C30" s="91"/>
      <c r="D30" s="91"/>
      <c r="E30" s="91"/>
      <c r="F30" s="91"/>
      <c r="G30" s="91"/>
      <c r="H30" s="91"/>
      <c r="I30" s="91"/>
      <c r="J30" s="24"/>
      <c r="K30" s="24"/>
    </row>
    <row r="31" spans="1:13">
      <c r="A31" s="92"/>
      <c r="B31" s="92"/>
      <c r="C31" s="55" t="s">
        <v>124</v>
      </c>
      <c r="D31" s="63"/>
      <c r="E31" s="61" t="s">
        <v>125</v>
      </c>
      <c r="F31" s="63"/>
      <c r="G31" s="57" t="s">
        <v>126</v>
      </c>
      <c r="H31" s="63"/>
      <c r="I31" s="58"/>
      <c r="J31" s="24"/>
      <c r="K31" s="24"/>
    </row>
    <row r="32" spans="1:13">
      <c r="A32" s="92"/>
      <c r="B32" s="92"/>
      <c r="C32" s="59" t="s">
        <v>127</v>
      </c>
      <c r="D32" s="62"/>
      <c r="E32" s="60" t="s">
        <v>128</v>
      </c>
      <c r="F32" s="93" t="s">
        <v>170</v>
      </c>
      <c r="G32" s="94"/>
      <c r="H32" s="94"/>
      <c r="I32" s="95"/>
      <c r="J32" s="24"/>
      <c r="K32" s="24"/>
    </row>
    <row r="33" spans="1:13" ht="18.75">
      <c r="A33" s="24"/>
      <c r="B33" s="58"/>
      <c r="C33" s="58"/>
      <c r="D33" s="36" t="str">
        <f>IF(D32="","",IF(D32=-450,"Correct","Try Again"))</f>
        <v/>
      </c>
      <c r="E33" s="58"/>
      <c r="F33" s="36" t="str">
        <f>IF(F32="","",IF(F32="fav","Correct","Try Again"))</f>
        <v>Correct</v>
      </c>
      <c r="G33" s="58"/>
      <c r="H33" s="58"/>
      <c r="I33" s="58"/>
      <c r="J33" s="29" t="s">
        <v>142</v>
      </c>
      <c r="K33" s="29">
        <f>+L34*5</f>
        <v>20</v>
      </c>
      <c r="L33">
        <f>+IF(D33="correct",1,0)</f>
        <v>0</v>
      </c>
      <c r="M33">
        <f>+IF(F33="correct",1,0)</f>
        <v>1</v>
      </c>
    </row>
    <row r="34" spans="1:13">
      <c r="L34">
        <f>SUM(L21:M33)</f>
        <v>4</v>
      </c>
    </row>
  </sheetData>
  <sheetProtection password="9C4F" sheet="1" objects="1" scenarios="1" selectLockedCells="1"/>
  <mergeCells count="19">
    <mergeCell ref="B2:E2"/>
    <mergeCell ref="A13:E13"/>
    <mergeCell ref="G13:I13"/>
    <mergeCell ref="A14:I14"/>
    <mergeCell ref="A15:I15"/>
    <mergeCell ref="A30:I30"/>
    <mergeCell ref="A31:B32"/>
    <mergeCell ref="F32:I32"/>
    <mergeCell ref="A16:I16"/>
    <mergeCell ref="A17:I17"/>
    <mergeCell ref="A18:I18"/>
    <mergeCell ref="A27:B28"/>
    <mergeCell ref="F28:I28"/>
    <mergeCell ref="A22:I22"/>
    <mergeCell ref="A23:B24"/>
    <mergeCell ref="F24:I24"/>
    <mergeCell ref="A26:I26"/>
    <mergeCell ref="A19:B20"/>
    <mergeCell ref="F20:I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Instructions</vt:lpstr>
      <vt:lpstr>Tab 1 ProductPeriod</vt:lpstr>
      <vt:lpstr>Tab 2 COGM&amp;COGS</vt:lpstr>
      <vt:lpstr>Tab 3 CVP</vt:lpstr>
      <vt:lpstr>Tab 4 Incremental Analysis</vt:lpstr>
      <vt:lpstr>Tab 5 Capital Budgeting</vt:lpstr>
      <vt:lpstr>Tab 6 Variance Analysis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toshiba</cp:lastModifiedBy>
  <dcterms:created xsi:type="dcterms:W3CDTF">2011-05-18T15:44:41Z</dcterms:created>
  <dcterms:modified xsi:type="dcterms:W3CDTF">2013-09-15T17:44:12Z</dcterms:modified>
</cp:coreProperties>
</file>